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L:\Forskningsprojekt\Nationella\26266_SWEDPROD_BWN\Samarbete EDIG\"/>
    </mc:Choice>
  </mc:AlternateContent>
  <xr:revisionPtr revIDLastSave="0" documentId="8_{41D1A9A5-3BB0-48DC-8250-31B8B5F84BB8}" xr6:coauthVersionLast="40" xr6:coauthVersionMax="40" xr10:uidLastSave="{00000000-0000-0000-0000-000000000000}"/>
  <bookViews>
    <workbookView xWindow="2865" yWindow="2865" windowWidth="11520" windowHeight="7890" xr2:uid="{00000000-000D-0000-FFFF-FFFF00000000}"/>
  </bookViews>
  <sheets>
    <sheet name="Beslutsträd" sheetId="27" r:id="rId1"/>
    <sheet name="Artiklar" sheetId="8" r:id="rId2"/>
    <sheet name="Tider nuläget" sheetId="17" r:id="rId3"/>
    <sheet name="Tider framtida läget " sheetId="12" r:id="rId4"/>
    <sheet name="Investeringsbedömning" sheetId="24" r:id="rId5"/>
    <sheet name="Kapacitetseffekter" sheetId="29" r:id="rId6"/>
  </sheets>
  <definedNames>
    <definedName name="_Hlk524083638" localSheetId="2">'Tider nuläget'!$J$9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0" i="12" l="1"/>
  <c r="G35" i="24"/>
  <c r="H35" i="24"/>
  <c r="H34" i="24" l="1"/>
  <c r="G34" i="24"/>
  <c r="F34" i="24"/>
  <c r="B37" i="24"/>
  <c r="C36" i="12" l="1"/>
  <c r="B36" i="12"/>
  <c r="B29" i="12"/>
  <c r="D29" i="12"/>
  <c r="C27" i="17" l="1"/>
  <c r="B27" i="17"/>
  <c r="D27" i="17" l="1"/>
  <c r="E28" i="17" s="1"/>
  <c r="E2" i="8"/>
  <c r="C16" i="24" l="1"/>
  <c r="B49" i="17" l="1"/>
  <c r="J4" i="8"/>
  <c r="C24" i="24" s="1"/>
  <c r="K4" i="8"/>
  <c r="J5" i="8"/>
  <c r="K5" i="8"/>
  <c r="B46" i="17" l="1"/>
  <c r="C8" i="12" l="1"/>
  <c r="D8" i="12"/>
  <c r="C29" i="12" l="1"/>
  <c r="G37" i="12"/>
  <c r="F36" i="12"/>
  <c r="C8" i="17"/>
  <c r="B8" i="17"/>
  <c r="E29" i="12" l="1"/>
  <c r="E30" i="12" s="1"/>
  <c r="G36" i="12"/>
  <c r="C9" i="17"/>
  <c r="B24" i="24" l="1"/>
  <c r="B9" i="17"/>
  <c r="B43" i="17" l="1"/>
  <c r="B38" i="17"/>
  <c r="D39" i="17" s="1"/>
  <c r="E40" i="17" s="1"/>
  <c r="C18" i="17"/>
  <c r="B18" i="17"/>
  <c r="J6" i="8"/>
  <c r="C19" i="17" l="1"/>
  <c r="B57" i="12"/>
  <c r="G51" i="12"/>
  <c r="C49" i="12"/>
  <c r="B49" i="12"/>
  <c r="B20" i="12"/>
  <c r="B19" i="17"/>
  <c r="D20" i="17" l="1"/>
  <c r="E21" i="17" s="1"/>
  <c r="B50" i="17" s="1"/>
  <c r="B54" i="12" l="1"/>
  <c r="F50" i="12"/>
  <c r="E50" i="12"/>
  <c r="D20" i="12"/>
  <c r="D21" i="12" s="1"/>
  <c r="C20" i="12"/>
  <c r="C21" i="12" s="1"/>
  <c r="F22" i="12" s="1"/>
  <c r="B21" i="12"/>
  <c r="D9" i="12"/>
  <c r="B8" i="12"/>
  <c r="E3" i="8"/>
  <c r="K6" i="8" s="1"/>
  <c r="B9" i="12" l="1"/>
  <c r="E22" i="12"/>
  <c r="G23" i="12"/>
  <c r="B61" i="12" s="1"/>
  <c r="C9" i="12" l="1"/>
  <c r="F10" i="12" s="1"/>
  <c r="B65" i="12" s="1"/>
  <c r="B8" i="29" l="1"/>
  <c r="B70" i="12"/>
  <c r="B9" i="29" s="1"/>
  <c r="C17" i="24"/>
  <c r="D10" i="17"/>
  <c r="B53" i="17" s="1"/>
  <c r="B15" i="24" s="1"/>
  <c r="B16" i="24" l="1"/>
  <c r="E10" i="17"/>
  <c r="B54" i="17" s="1"/>
  <c r="E10" i="12"/>
  <c r="B64" i="12" s="1"/>
  <c r="C15" i="24" l="1"/>
  <c r="B68" i="12"/>
  <c r="B7" i="29"/>
  <c r="B57" i="17"/>
  <c r="B58" i="17"/>
  <c r="B56" i="17"/>
  <c r="G10" i="12"/>
  <c r="B66" i="12" s="1"/>
  <c r="B69" i="12"/>
  <c r="B6" i="29" l="1"/>
  <c r="B73" i="12"/>
  <c r="B72" i="12"/>
  <c r="B55" i="17"/>
  <c r="B59" i="17"/>
  <c r="B71" i="12"/>
  <c r="B19" i="24" l="1"/>
  <c r="B25" i="24" s="1"/>
  <c r="C19" i="24"/>
  <c r="C25" i="24" s="1"/>
  <c r="B67" i="12"/>
  <c r="B20" i="24" l="1"/>
  <c r="F35" i="24" s="1"/>
  <c r="B3" i="29" l="1"/>
  <c r="B41" i="24"/>
  <c r="B43" i="24" s="1"/>
</calcChain>
</file>

<file path=xl/sharedStrings.xml><?xml version="1.0" encoding="utf-8"?>
<sst xmlns="http://schemas.openxmlformats.org/spreadsheetml/2006/main" count="353" uniqueCount="166">
  <si>
    <t xml:space="preserve">Summa: </t>
  </si>
  <si>
    <t>Nuläge</t>
  </si>
  <si>
    <t>Annat</t>
  </si>
  <si>
    <t>Antal planerade produktionsdagar/år</t>
  </si>
  <si>
    <t>minuter/dag</t>
  </si>
  <si>
    <t>Robot</t>
  </si>
  <si>
    <t>minuter/batch</t>
  </si>
  <si>
    <t>Sammanfattning på årsbasis</t>
  </si>
  <si>
    <t>Operatör</t>
  </si>
  <si>
    <t>Summa</t>
  </si>
  <si>
    <t>Leasa robot</t>
  </si>
  <si>
    <t>Säkerhetsutrustning</t>
  </si>
  <si>
    <t>Utbildning</t>
  </si>
  <si>
    <t>Programmering</t>
  </si>
  <si>
    <t>Projektkostnad</t>
  </si>
  <si>
    <t>Installation</t>
  </si>
  <si>
    <t>Gripdon</t>
  </si>
  <si>
    <t>Övrigt</t>
  </si>
  <si>
    <t xml:space="preserve">Totalt: </t>
  </si>
  <si>
    <t>Planerade produktionstimmar per dag</t>
  </si>
  <si>
    <t>Skiftöverlapp eller möten</t>
  </si>
  <si>
    <t>SEK</t>
  </si>
  <si>
    <t>Antal batcher</t>
  </si>
  <si>
    <t>Årsvolym</t>
  </si>
  <si>
    <t>Genomsnittlig batchstorlek</t>
  </si>
  <si>
    <t>Planerad produktionstid</t>
  </si>
  <si>
    <t xml:space="preserve">Total volym </t>
  </si>
  <si>
    <t>genomsnittligt antal batcher</t>
  </si>
  <si>
    <t>genomsnittlig batchstorlek</t>
  </si>
  <si>
    <t>minuter/år</t>
  </si>
  <si>
    <t>Teoretisk produktionstid</t>
  </si>
  <si>
    <t xml:space="preserve">Nuläge </t>
  </si>
  <si>
    <t>Framtida läge</t>
  </si>
  <si>
    <t>år</t>
  </si>
  <si>
    <t>År1</t>
  </si>
  <si>
    <t>År2</t>
  </si>
  <si>
    <t>År3</t>
  </si>
  <si>
    <t>Aktiviteter per cykel</t>
  </si>
  <si>
    <t>Nyprogrammeringar per år</t>
  </si>
  <si>
    <t>minuter per år</t>
  </si>
  <si>
    <t xml:space="preserve">minuter/batch </t>
  </si>
  <si>
    <t>Maskin</t>
  </si>
  <si>
    <t>Störning maskin</t>
  </si>
  <si>
    <t>Rast då maskin går</t>
  </si>
  <si>
    <t>Rast då maskin står stilla</t>
  </si>
  <si>
    <t xml:space="preserve">Faktisk produktionstid </t>
  </si>
  <si>
    <t>h</t>
  </si>
  <si>
    <t>Total operatörstid</t>
  </si>
  <si>
    <t>Total robottid</t>
  </si>
  <si>
    <t>Total belagd maskintid</t>
  </si>
  <si>
    <t xml:space="preserve">Operatörsutnyttjandegrad för den här maskinen </t>
  </si>
  <si>
    <t>Bemannad produktionstid</t>
  </si>
  <si>
    <t>Maskinutnyttjandegrad i förhållande till planerad produktionstid</t>
  </si>
  <si>
    <t xml:space="preserve">Övertid </t>
  </si>
  <si>
    <t>Övertid</t>
  </si>
  <si>
    <t xml:space="preserve">SEK/år </t>
  </si>
  <si>
    <t>Personlig tid</t>
  </si>
  <si>
    <t>Summa årsbasis för en kategori:</t>
  </si>
  <si>
    <t>Total summa:</t>
  </si>
  <si>
    <t xml:space="preserve">Tid maskin står stilla per år pga ovanstående aktiviter: </t>
  </si>
  <si>
    <t>Summa tid årsbasis:</t>
  </si>
  <si>
    <t>Summa årsbasis:</t>
  </si>
  <si>
    <t>Tid maskin står stilla per år pga ovanstående aktiviter :</t>
  </si>
  <si>
    <t>Obemannad körning utöver skifttid</t>
  </si>
  <si>
    <t>h/dag</t>
  </si>
  <si>
    <t xml:space="preserve">Väntetid operatör </t>
  </si>
  <si>
    <t>Maskinbeläggningsgrad</t>
  </si>
  <si>
    <t>Maskinbeläggningsgrad i förhållande til faktisk produktionstid</t>
  </si>
  <si>
    <t>Planerat underhåll maskin</t>
  </si>
  <si>
    <t>Övertidsersättning</t>
  </si>
  <si>
    <t>Timkostnad operatör</t>
  </si>
  <si>
    <t>Särkostnader</t>
  </si>
  <si>
    <t>Driftkostnad automation</t>
  </si>
  <si>
    <t>Sek/h</t>
  </si>
  <si>
    <t>Kostnadsbesparing per år</t>
  </si>
  <si>
    <t>Beredning utanför maskin av operatör</t>
  </si>
  <si>
    <t>Beredning i maskin av operatör</t>
  </si>
  <si>
    <t>Ladda</t>
  </si>
  <si>
    <t>Tillföra värde</t>
  </si>
  <si>
    <t>Lossa</t>
  </si>
  <si>
    <t>Placera i färdigläge</t>
  </si>
  <si>
    <t>Transport från platsen i pall</t>
  </si>
  <si>
    <t>Online programmering</t>
  </si>
  <si>
    <t>Offline programmering</t>
  </si>
  <si>
    <t xml:space="preserve">Operatör arbetar i annan maskin </t>
  </si>
  <si>
    <t>Återbetalningstid</t>
  </si>
  <si>
    <t>Timkostnad inhyrd personal</t>
  </si>
  <si>
    <t>Inhyrd personal</t>
  </si>
  <si>
    <t>Intern personal</t>
  </si>
  <si>
    <t>Automation</t>
  </si>
  <si>
    <t xml:space="preserve">Vilken typ av operatörskostnader kan ni frigöra vid en automationsinvestering? </t>
  </si>
  <si>
    <t xml:space="preserve">Operatören som arbetar vid maskinen är inhyrd? </t>
  </si>
  <si>
    <t xml:space="preserve">Operatören som arbetar vid maskinen arbetar övertid? </t>
  </si>
  <si>
    <t xml:space="preserve">om ja, vilken procentsats? </t>
  </si>
  <si>
    <t>ja</t>
  </si>
  <si>
    <t>nej</t>
  </si>
  <si>
    <t xml:space="preserve">% </t>
  </si>
  <si>
    <t xml:space="preserve">h/vecka </t>
  </si>
  <si>
    <t>om ja, hur många timmar per vecka?</t>
  </si>
  <si>
    <t xml:space="preserve">Operatör som arbetar vid maskinen är anställd på företaget? </t>
  </si>
  <si>
    <t>Nej</t>
  </si>
  <si>
    <t>Ja</t>
  </si>
  <si>
    <t>Grundinvestering automation</t>
  </si>
  <si>
    <t>SEK/st</t>
  </si>
  <si>
    <t>Drift automation per år</t>
  </si>
  <si>
    <t>Framtid</t>
  </si>
  <si>
    <t>%</t>
  </si>
  <si>
    <t>Total intäkt</t>
  </si>
  <si>
    <t>Ökade täckningsbidrag</t>
  </si>
  <si>
    <t>SEK/år</t>
  </si>
  <si>
    <t>Investeringskostnader</t>
  </si>
  <si>
    <t xml:space="preserve">Gripdon </t>
  </si>
  <si>
    <t>Totalt</t>
  </si>
  <si>
    <t>h/år</t>
  </si>
  <si>
    <t>Spara ekonomimodellen med nytt namn och gör ny beräkning</t>
  </si>
  <si>
    <t xml:space="preserve">minuter/dag, </t>
  </si>
  <si>
    <t xml:space="preserve">Artikelnummer </t>
  </si>
  <si>
    <t>Högvolym</t>
  </si>
  <si>
    <t>Lågvolym</t>
  </si>
  <si>
    <t>Kapacitetseffekter</t>
  </si>
  <si>
    <t xml:space="preserve">För maskin: </t>
  </si>
  <si>
    <t>total belagd maskintid</t>
  </si>
  <si>
    <t xml:space="preserve">total belagd operatörstid </t>
  </si>
  <si>
    <t xml:space="preserve">För operatör: </t>
  </si>
  <si>
    <t xml:space="preserve">Hur mycket används automationen: </t>
  </si>
  <si>
    <t xml:space="preserve">Vad kan vi göra med frigjord kapacitet? </t>
  </si>
  <si>
    <t xml:space="preserve">Frigjord tid med den flexibla automationen: </t>
  </si>
  <si>
    <t>Högre volym för artikelnummer som kan automatiseras</t>
  </si>
  <si>
    <t xml:space="preserve">% av total automationskapacitet: </t>
  </si>
  <si>
    <t>Automation betjänar en annan maskin</t>
  </si>
  <si>
    <t>Automatisera nya artikelnummer i samma maskin</t>
  </si>
  <si>
    <t>Maskinbeläggningsgrad i förhållande till faktisk produktionstid</t>
  </si>
  <si>
    <t xml:space="preserve">Kostnadsbesparing: </t>
  </si>
  <si>
    <t xml:space="preserve">h </t>
  </si>
  <si>
    <t xml:space="preserve">Lågvolym </t>
  </si>
  <si>
    <t>Inre ställ</t>
  </si>
  <si>
    <t xml:space="preserve">Yttre ställ (inklusive hämta pall) </t>
  </si>
  <si>
    <t xml:space="preserve">Första bit och sista bitskontroll </t>
  </si>
  <si>
    <r>
      <t>Rapportering</t>
    </r>
    <r>
      <rPr>
        <b/>
        <sz val="11"/>
        <color theme="1"/>
        <rFont val="Calibri"/>
        <family val="2"/>
        <scheme val="minor"/>
      </rPr>
      <t xml:space="preserve"> </t>
    </r>
  </si>
  <si>
    <t xml:space="preserve">Aktiviteter per batch </t>
  </si>
  <si>
    <t>minuter/artikel</t>
  </si>
  <si>
    <t>Summa årsbasis för typartiklar:</t>
  </si>
  <si>
    <t>Typartikel</t>
  </si>
  <si>
    <t xml:space="preserve">Typartikel </t>
  </si>
  <si>
    <t>Aktiviteter per ny artikel i maskinen</t>
  </si>
  <si>
    <t>Antal nya artiklar per år</t>
  </si>
  <si>
    <t>antal</t>
  </si>
  <si>
    <t>minuter/ år</t>
  </si>
  <si>
    <t xml:space="preserve">Gemensamma aktiviter för alla artiklar </t>
  </si>
  <si>
    <t>minuter</t>
  </si>
  <si>
    <t>Yttre ställ automation</t>
  </si>
  <si>
    <t>Inre ställ automation</t>
  </si>
  <si>
    <t>Störning automation</t>
  </si>
  <si>
    <t>Planerat undershåll maskin</t>
  </si>
  <si>
    <t>Planerat underhåll automation</t>
  </si>
  <si>
    <t>Aktiviteter per ny artikel för automation</t>
  </si>
  <si>
    <t>Intäkt per styck högvolymartiklar</t>
  </si>
  <si>
    <t>Intäkter och täckningsbidrag</t>
  </si>
  <si>
    <t>Leasa automation</t>
  </si>
  <si>
    <t xml:space="preserve">Grundinvestering -köpa automation </t>
  </si>
  <si>
    <t>Kostnadsbesparing</t>
  </si>
  <si>
    <t xml:space="preserve">SEK </t>
  </si>
  <si>
    <t>Automationsbeläggningsgrad</t>
  </si>
  <si>
    <t>Automationsutnyttjandegrad för planerad produktionstid</t>
  </si>
  <si>
    <t xml:space="preserve">Spara ekonomimodellen med nytt namn och gör ny beräkning. </t>
  </si>
  <si>
    <t xml:space="preserve">Gör en ny analys enligt Automationsvägledningen/övergripande beslutsmodellen för att hitta lämplig maskin.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</si>
</sst>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7.60000000000000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/>
    <xf numFmtId="0" fontId="0" fillId="0" borderId="0" xfId="0" applyBorder="1"/>
    <xf numFmtId="0" fontId="0" fillId="2" borderId="0" xfId="0" applyFill="1"/>
    <xf numFmtId="0" fontId="0" fillId="0" borderId="0" xfId="0" applyFont="1"/>
    <xf numFmtId="0" fontId="3" fillId="0" borderId="0" xfId="0" applyFont="1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4" xfId="0" applyFill="1" applyBorder="1"/>
    <xf numFmtId="4" fontId="0" fillId="0" borderId="4" xfId="0" applyNumberFormat="1" applyBorder="1"/>
    <xf numFmtId="0" fontId="2" fillId="0" borderId="0" xfId="0" applyFont="1"/>
    <xf numFmtId="1" fontId="0" fillId="0" borderId="0" xfId="0" applyNumberFormat="1"/>
    <xf numFmtId="0" fontId="0" fillId="2" borderId="0" xfId="0" applyFont="1" applyFill="1"/>
    <xf numFmtId="0" fontId="1" fillId="0" borderId="0" xfId="0" applyFont="1" applyBorder="1"/>
    <xf numFmtId="1" fontId="0" fillId="0" borderId="0" xfId="0" applyNumberFormat="1" applyBorder="1"/>
    <xf numFmtId="1" fontId="0" fillId="0" borderId="4" xfId="0" applyNumberFormat="1" applyBorder="1"/>
    <xf numFmtId="0" fontId="0" fillId="0" borderId="4" xfId="0" applyFill="1" applyBorder="1"/>
    <xf numFmtId="0" fontId="0" fillId="0" borderId="0" xfId="0" applyFill="1" applyBorder="1"/>
    <xf numFmtId="0" fontId="0" fillId="2" borderId="0" xfId="0" applyFill="1" applyBorder="1"/>
    <xf numFmtId="0" fontId="0" fillId="0" borderId="0" xfId="0" applyFill="1"/>
    <xf numFmtId="4" fontId="0" fillId="0" borderId="0" xfId="0" applyNumberFormat="1" applyBorder="1"/>
    <xf numFmtId="0" fontId="3" fillId="0" borderId="4" xfId="0" applyFont="1" applyBorder="1"/>
    <xf numFmtId="0" fontId="0" fillId="0" borderId="4" xfId="0" applyFont="1" applyBorder="1"/>
    <xf numFmtId="0" fontId="0" fillId="0" borderId="0" xfId="0" applyFill="1" applyBorder="1" applyAlignment="1">
      <alignment wrapText="1"/>
    </xf>
    <xf numFmtId="1" fontId="0" fillId="0" borderId="0" xfId="0" applyNumberFormat="1" applyFill="1" applyBorder="1"/>
    <xf numFmtId="1" fontId="0" fillId="0" borderId="4" xfId="0" applyNumberFormat="1" applyFill="1" applyBorder="1"/>
    <xf numFmtId="0" fontId="0" fillId="3" borderId="4" xfId="0" applyFill="1" applyBorder="1"/>
    <xf numFmtId="0" fontId="0" fillId="3" borderId="0" xfId="0" applyFill="1" applyBorder="1"/>
    <xf numFmtId="1" fontId="0" fillId="3" borderId="0" xfId="0" applyNumberFormat="1" applyFill="1" applyBorder="1"/>
    <xf numFmtId="1" fontId="0" fillId="3" borderId="4" xfId="0" applyNumberFormat="1" applyFill="1" applyBorder="1"/>
    <xf numFmtId="0" fontId="0" fillId="3" borderId="0" xfId="0" applyFill="1"/>
    <xf numFmtId="0" fontId="0" fillId="3" borderId="0" xfId="0" applyFont="1" applyFill="1"/>
    <xf numFmtId="0" fontId="3" fillId="3" borderId="0" xfId="0" applyFont="1" applyFill="1"/>
    <xf numFmtId="0" fontId="0" fillId="3" borderId="4" xfId="0" applyFont="1" applyFill="1" applyBorder="1"/>
    <xf numFmtId="1" fontId="0" fillId="3" borderId="0" xfId="0" applyNumberFormat="1" applyFill="1"/>
    <xf numFmtId="1" fontId="0" fillId="0" borderId="0" xfId="0" applyNumberFormat="1" applyFill="1"/>
    <xf numFmtId="0" fontId="0" fillId="0" borderId="4" xfId="0" applyFont="1" applyFill="1" applyBorder="1"/>
    <xf numFmtId="2" fontId="0" fillId="3" borderId="0" xfId="0" applyNumberFormat="1" applyFill="1"/>
    <xf numFmtId="0" fontId="1" fillId="0" borderId="5" xfId="0" applyFont="1" applyBorder="1"/>
    <xf numFmtId="0" fontId="0" fillId="0" borderId="6" xfId="0" applyBorder="1"/>
    <xf numFmtId="0" fontId="0" fillId="2" borderId="6" xfId="0" applyFill="1" applyBorder="1"/>
    <xf numFmtId="0" fontId="0" fillId="3" borderId="6" xfId="0" applyFill="1" applyBorder="1"/>
    <xf numFmtId="1" fontId="0" fillId="3" borderId="6" xfId="0" applyNumberFormat="1" applyFill="1" applyBorder="1"/>
    <xf numFmtId="1" fontId="0" fillId="0" borderId="6" xfId="0" applyNumberFormat="1" applyFill="1" applyBorder="1"/>
    <xf numFmtId="0" fontId="0" fillId="0" borderId="6" xfId="0" applyFill="1" applyBorder="1"/>
    <xf numFmtId="0" fontId="5" fillId="0" borderId="0" xfId="0" applyFont="1"/>
    <xf numFmtId="0" fontId="4" fillId="0" borderId="0" xfId="0" applyFont="1" applyFill="1"/>
    <xf numFmtId="0" fontId="7" fillId="0" borderId="0" xfId="0" applyFont="1"/>
    <xf numFmtId="4" fontId="0" fillId="3" borderId="0" xfId="0" applyNumberFormat="1" applyFill="1" applyBorder="1"/>
    <xf numFmtId="4" fontId="0" fillId="3" borderId="4" xfId="0" applyNumberFormat="1" applyFill="1" applyBorder="1"/>
    <xf numFmtId="0" fontId="1" fillId="0" borderId="0" xfId="0" applyFont="1" applyFill="1" applyBorder="1"/>
    <xf numFmtId="0" fontId="1" fillId="0" borderId="0" xfId="0" applyFont="1" applyFill="1"/>
    <xf numFmtId="0" fontId="1" fillId="2" borderId="0" xfId="0" applyFont="1" applyFill="1"/>
    <xf numFmtId="0" fontId="1" fillId="3" borderId="0" xfId="0" applyFont="1" applyFill="1"/>
    <xf numFmtId="165" fontId="0" fillId="3" borderId="6" xfId="0" applyNumberFormat="1" applyFill="1" applyBorder="1"/>
    <xf numFmtId="165" fontId="3" fillId="0" borderId="6" xfId="0" applyNumberFormat="1" applyFont="1" applyBorder="1"/>
    <xf numFmtId="164" fontId="0" fillId="0" borderId="6" xfId="0" applyNumberFormat="1" applyBorder="1"/>
    <xf numFmtId="164" fontId="0" fillId="3" borderId="6" xfId="0" applyNumberFormat="1" applyFill="1" applyBorder="1"/>
    <xf numFmtId="0" fontId="3" fillId="0" borderId="4" xfId="0" applyFont="1" applyFill="1" applyBorder="1"/>
    <xf numFmtId="0" fontId="3" fillId="0" borderId="0" xfId="0" applyFont="1" applyFill="1"/>
    <xf numFmtId="0" fontId="0" fillId="0" borderId="0" xfId="0" applyFont="1" applyFill="1"/>
    <xf numFmtId="0" fontId="1" fillId="0" borderId="5" xfId="0" applyFont="1" applyBorder="1" applyAlignment="1">
      <alignment wrapText="1"/>
    </xf>
    <xf numFmtId="0" fontId="0" fillId="4" borderId="0" xfId="0" applyFill="1"/>
    <xf numFmtId="0" fontId="9" fillId="0" borderId="0" xfId="0" applyFont="1"/>
    <xf numFmtId="164" fontId="0" fillId="0" borderId="0" xfId="0" applyNumberFormat="1"/>
    <xf numFmtId="0" fontId="1" fillId="0" borderId="7" xfId="0" applyFont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wrapText="1"/>
    </xf>
    <xf numFmtId="0" fontId="0" fillId="0" borderId="0" xfId="0" applyFont="1" applyFill="1" applyBorder="1"/>
    <xf numFmtId="0" fontId="0" fillId="3" borderId="4" xfId="0" applyFill="1" applyBorder="1" applyAlignment="1">
      <alignment wrapText="1"/>
    </xf>
    <xf numFmtId="0" fontId="0" fillId="0" borderId="0" xfId="0" applyFill="1" applyBorder="1" applyAlignment="1"/>
    <xf numFmtId="165" fontId="0" fillId="0" borderId="4" xfId="0" applyNumberFormat="1" applyBorder="1"/>
    <xf numFmtId="165" fontId="0" fillId="3" borderId="4" xfId="0" applyNumberFormat="1" applyFill="1" applyBorder="1"/>
    <xf numFmtId="0" fontId="0" fillId="5" borderId="4" xfId="0" applyFont="1" applyFill="1" applyBorder="1"/>
    <xf numFmtId="0" fontId="3" fillId="5" borderId="4" xfId="0" applyFont="1" applyFill="1" applyBorder="1"/>
    <xf numFmtId="0" fontId="0" fillId="2" borderId="0" xfId="0" applyFill="1" applyAlignment="1"/>
    <xf numFmtId="0" fontId="0" fillId="2" borderId="4" xfId="0" applyFill="1" applyBorder="1" applyAlignment="1"/>
    <xf numFmtId="0" fontId="0" fillId="0" borderId="0" xfId="0" applyFill="1" applyAlignment="1"/>
    <xf numFmtId="2" fontId="0" fillId="3" borderId="0" xfId="0" applyNumberFormat="1" applyFill="1" applyBorder="1"/>
    <xf numFmtId="3" fontId="0" fillId="0" borderId="6" xfId="0" applyNumberFormat="1" applyBorder="1"/>
    <xf numFmtId="3" fontId="0" fillId="3" borderId="6" xfId="0" applyNumberFormat="1" applyFill="1" applyBorder="1"/>
    <xf numFmtId="0" fontId="0" fillId="2" borderId="0" xfId="0" applyFont="1" applyFill="1" applyBorder="1"/>
    <xf numFmtId="0" fontId="2" fillId="0" borderId="0" xfId="0" applyFont="1" applyFill="1"/>
    <xf numFmtId="0" fontId="6" fillId="2" borderId="4" xfId="0" applyFont="1" applyFill="1" applyBorder="1"/>
    <xf numFmtId="0" fontId="4" fillId="3" borderId="4" xfId="0" applyFont="1" applyFill="1" applyBorder="1"/>
    <xf numFmtId="0" fontId="6" fillId="3" borderId="4" xfId="0" applyFont="1" applyFill="1" applyBorder="1"/>
    <xf numFmtId="0" fontId="10" fillId="3" borderId="4" xfId="0" applyFont="1" applyFill="1" applyBorder="1"/>
    <xf numFmtId="1" fontId="4" fillId="3" borderId="6" xfId="0" applyNumberFormat="1" applyFont="1" applyFill="1" applyBorder="1"/>
    <xf numFmtId="0" fontId="4" fillId="3" borderId="6" xfId="0" applyFont="1" applyFill="1" applyBorder="1"/>
    <xf numFmtId="1" fontId="1" fillId="3" borderId="6" xfId="0" applyNumberFormat="1" applyFont="1" applyFill="1" applyBorder="1"/>
    <xf numFmtId="1" fontId="8" fillId="3" borderId="6" xfId="0" applyNumberFormat="1" applyFont="1" applyFill="1" applyBorder="1"/>
    <xf numFmtId="0" fontId="1" fillId="3" borderId="4" xfId="0" applyFont="1" applyFill="1" applyBorder="1"/>
    <xf numFmtId="0" fontId="1" fillId="3" borderId="6" xfId="0" applyFont="1" applyFill="1" applyBorder="1"/>
    <xf numFmtId="0" fontId="1" fillId="0" borderId="4" xfId="0" applyFont="1" applyBorder="1"/>
    <xf numFmtId="0" fontId="1" fillId="3" borderId="0" xfId="0" applyFont="1" applyFill="1" applyBorder="1"/>
    <xf numFmtId="0" fontId="6" fillId="2" borderId="0" xfId="0" applyFont="1" applyFill="1" applyBorder="1"/>
    <xf numFmtId="0" fontId="1" fillId="2" borderId="0" xfId="0" applyFont="1" applyFill="1" applyBorder="1"/>
    <xf numFmtId="0" fontId="11" fillId="3" borderId="0" xfId="0" applyFont="1" applyFill="1"/>
    <xf numFmtId="164" fontId="11" fillId="3" borderId="0" xfId="0" applyNumberFormat="1" applyFont="1" applyFill="1"/>
    <xf numFmtId="0" fontId="1" fillId="0" borderId="0" xfId="0" applyFont="1" applyAlignment="1">
      <alignment wrapText="1"/>
    </xf>
    <xf numFmtId="0" fontId="0" fillId="2" borderId="0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1" fillId="2" borderId="0" xfId="0" applyFont="1" applyFill="1" applyBorder="1" applyAlignment="1"/>
    <xf numFmtId="0" fontId="1" fillId="2" borderId="4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65E50388-16A4-4862-B2DD-C0D631399157}" type="doc">
      <dgm:prSet loTypeId="urn:microsoft.com/office/officeart/2005/8/layout/orgChart1" loCatId="hierarchy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sv-SE"/>
        </a:p>
      </dgm:t>
    </dgm:pt>
    <dgm:pt modelId="{7C6FA9AD-4818-47DD-8867-D33F337E04D6}">
      <dgm:prSet phldrT="[Text]"/>
      <dgm:spPr/>
      <dgm:t>
        <a:bodyPr/>
        <a:lstStyle/>
        <a:p>
          <a:r>
            <a:rPr lang="sv-SE"/>
            <a:t>Artiklar </a:t>
          </a:r>
        </a:p>
      </dgm:t>
    </dgm:pt>
    <dgm:pt modelId="{1A177E0D-FBEB-405F-ADF4-1E31A9B99AB7}" type="parTrans" cxnId="{8E62F83A-D6CE-4B27-B24A-BF8FCE6E09EC}">
      <dgm:prSet/>
      <dgm:spPr/>
      <dgm:t>
        <a:bodyPr/>
        <a:lstStyle/>
        <a:p>
          <a:endParaRPr lang="sv-SE"/>
        </a:p>
      </dgm:t>
    </dgm:pt>
    <dgm:pt modelId="{85E52906-0168-4964-B68F-F38E8801C426}" type="sibTrans" cxnId="{8E62F83A-D6CE-4B27-B24A-BF8FCE6E09EC}">
      <dgm:prSet/>
      <dgm:spPr/>
      <dgm:t>
        <a:bodyPr/>
        <a:lstStyle/>
        <a:p>
          <a:endParaRPr lang="sv-SE"/>
        </a:p>
      </dgm:t>
    </dgm:pt>
    <dgm:pt modelId="{79983E1F-4ABC-451A-A885-03424D7808C9}">
      <dgm:prSet phldrT="[Text]"/>
      <dgm:spPr/>
      <dgm:t>
        <a:bodyPr/>
        <a:lstStyle/>
        <a:p>
          <a:r>
            <a:rPr lang="sv-SE"/>
            <a:t>Tider nuläge</a:t>
          </a:r>
        </a:p>
      </dgm:t>
    </dgm:pt>
    <dgm:pt modelId="{61E55D7E-8842-4777-80AD-2164D8598111}" type="parTrans" cxnId="{5275473E-92F5-4F29-80F7-C39C3168CF16}">
      <dgm:prSet/>
      <dgm:spPr/>
      <dgm:t>
        <a:bodyPr/>
        <a:lstStyle/>
        <a:p>
          <a:endParaRPr lang="sv-SE"/>
        </a:p>
      </dgm:t>
    </dgm:pt>
    <dgm:pt modelId="{6B43F970-C7D9-48D0-BAF3-582A05F77DBB}" type="sibTrans" cxnId="{5275473E-92F5-4F29-80F7-C39C3168CF16}">
      <dgm:prSet/>
      <dgm:spPr/>
      <dgm:t>
        <a:bodyPr/>
        <a:lstStyle/>
        <a:p>
          <a:endParaRPr lang="sv-SE"/>
        </a:p>
      </dgm:t>
    </dgm:pt>
    <dgm:pt modelId="{2C45C019-79E9-464D-8868-C2300E9B36D4}">
      <dgm:prSet/>
      <dgm:spPr/>
      <dgm:t>
        <a:bodyPr/>
        <a:lstStyle/>
        <a:p>
          <a:r>
            <a:rPr lang="sv-SE"/>
            <a:t>Tider framtida läge</a:t>
          </a:r>
        </a:p>
      </dgm:t>
    </dgm:pt>
    <dgm:pt modelId="{6019FBBB-B145-4A5C-ADF7-9C1A25A8A1DB}" type="parTrans" cxnId="{D73152E5-37B9-4238-B04A-3BDB99132FAE}">
      <dgm:prSet/>
      <dgm:spPr/>
      <dgm:t>
        <a:bodyPr/>
        <a:lstStyle/>
        <a:p>
          <a:endParaRPr lang="sv-SE"/>
        </a:p>
      </dgm:t>
    </dgm:pt>
    <dgm:pt modelId="{92BD1DC6-856C-4D93-B171-C38874D641BD}" type="sibTrans" cxnId="{D73152E5-37B9-4238-B04A-3BDB99132FAE}">
      <dgm:prSet/>
      <dgm:spPr/>
      <dgm:t>
        <a:bodyPr/>
        <a:lstStyle/>
        <a:p>
          <a:endParaRPr lang="sv-SE"/>
        </a:p>
      </dgm:t>
    </dgm:pt>
    <dgm:pt modelId="{76591883-BB3B-4325-A81C-A892C781D00A}">
      <dgm:prSet/>
      <dgm:spPr/>
      <dgm:t>
        <a:bodyPr/>
        <a:lstStyle/>
        <a:p>
          <a:r>
            <a:rPr lang="sv-SE"/>
            <a:t>Investeringsbedömning</a:t>
          </a:r>
        </a:p>
      </dgm:t>
    </dgm:pt>
    <dgm:pt modelId="{5231653E-30B4-4BC2-94A5-1613569522B5}" type="parTrans" cxnId="{D22F4365-37C8-453A-ADE0-1FECA87ACEA9}">
      <dgm:prSet/>
      <dgm:spPr/>
      <dgm:t>
        <a:bodyPr/>
        <a:lstStyle/>
        <a:p>
          <a:endParaRPr lang="sv-SE"/>
        </a:p>
      </dgm:t>
    </dgm:pt>
    <dgm:pt modelId="{F8E890DA-9857-4ED6-990F-D96F31649E41}" type="sibTrans" cxnId="{D22F4365-37C8-453A-ADE0-1FECA87ACEA9}">
      <dgm:prSet/>
      <dgm:spPr/>
      <dgm:t>
        <a:bodyPr/>
        <a:lstStyle/>
        <a:p>
          <a:endParaRPr lang="sv-SE"/>
        </a:p>
      </dgm:t>
    </dgm:pt>
    <dgm:pt modelId="{BB38E51B-DFD4-4644-A256-05F9DCACC41F}">
      <dgm:prSet/>
      <dgm:spPr/>
      <dgm:t>
        <a:bodyPr/>
        <a:lstStyle/>
        <a:p>
          <a:r>
            <a:rPr lang="sv-SE"/>
            <a:t>Kapacitetseffekter</a:t>
          </a:r>
        </a:p>
      </dgm:t>
    </dgm:pt>
    <dgm:pt modelId="{04D49C42-546F-4BD2-94BE-D2BE0ABBEA7A}" type="parTrans" cxnId="{3CDCD42B-3909-417B-AD95-96DF57F07CCD}">
      <dgm:prSet/>
      <dgm:spPr/>
      <dgm:t>
        <a:bodyPr/>
        <a:lstStyle/>
        <a:p>
          <a:endParaRPr lang="sv-SE"/>
        </a:p>
      </dgm:t>
    </dgm:pt>
    <dgm:pt modelId="{A1C06C72-B386-4C44-997F-6344E7338B64}" type="sibTrans" cxnId="{3CDCD42B-3909-417B-AD95-96DF57F07CCD}">
      <dgm:prSet/>
      <dgm:spPr/>
      <dgm:t>
        <a:bodyPr/>
        <a:lstStyle/>
        <a:p>
          <a:endParaRPr lang="sv-SE"/>
        </a:p>
      </dgm:t>
    </dgm:pt>
    <dgm:pt modelId="{C24BF89F-DF9E-4F4D-8FA5-CA6927C0E824}">
      <dgm:prSet/>
      <dgm:spPr/>
      <dgm:t>
        <a:bodyPr/>
        <a:lstStyle/>
        <a:p>
          <a:r>
            <a:rPr lang="sv-SE"/>
            <a:t>Nej </a:t>
          </a:r>
        </a:p>
      </dgm:t>
    </dgm:pt>
    <dgm:pt modelId="{93F50DFD-3117-4E43-A532-81055F02C874}" type="parTrans" cxnId="{A7747A9A-AE2D-4C56-8FC7-FE21B78AE0CF}">
      <dgm:prSet/>
      <dgm:spPr/>
      <dgm:t>
        <a:bodyPr/>
        <a:lstStyle/>
        <a:p>
          <a:endParaRPr lang="sv-SE"/>
        </a:p>
      </dgm:t>
    </dgm:pt>
    <dgm:pt modelId="{4512BAB3-FD75-4B18-A9BD-25CB8C22C2A3}" type="sibTrans" cxnId="{A7747A9A-AE2D-4C56-8FC7-FE21B78AE0CF}">
      <dgm:prSet/>
      <dgm:spPr/>
      <dgm:t>
        <a:bodyPr/>
        <a:lstStyle/>
        <a:p>
          <a:endParaRPr lang="sv-SE"/>
        </a:p>
      </dgm:t>
    </dgm:pt>
    <dgm:pt modelId="{C628980C-9363-4F2C-9125-29AC420FF31F}">
      <dgm:prSet/>
      <dgm:spPr/>
      <dgm:t>
        <a:bodyPr/>
        <a:lstStyle/>
        <a:p>
          <a:r>
            <a:rPr lang="sv-SE"/>
            <a:t>Operatör betjänar annan maskin </a:t>
          </a:r>
        </a:p>
      </dgm:t>
    </dgm:pt>
    <dgm:pt modelId="{27B1607D-D72A-46D6-9C70-DA7FB812360B}" type="parTrans" cxnId="{14BF7229-7C76-4823-A4D4-0E9B57DF1FAC}">
      <dgm:prSet/>
      <dgm:spPr/>
      <dgm:t>
        <a:bodyPr/>
        <a:lstStyle/>
        <a:p>
          <a:endParaRPr lang="sv-SE"/>
        </a:p>
      </dgm:t>
    </dgm:pt>
    <dgm:pt modelId="{C1D022EA-DC1D-4C00-9A54-13EEEEF0D822}" type="sibTrans" cxnId="{14BF7229-7C76-4823-A4D4-0E9B57DF1FAC}">
      <dgm:prSet/>
      <dgm:spPr/>
      <dgm:t>
        <a:bodyPr/>
        <a:lstStyle/>
        <a:p>
          <a:endParaRPr lang="sv-SE"/>
        </a:p>
      </dgm:t>
    </dgm:pt>
    <dgm:pt modelId="{DCB80DBD-7F22-4564-B186-73388C7FFD68}">
      <dgm:prSet/>
      <dgm:spPr/>
      <dgm:t>
        <a:bodyPr/>
        <a:lstStyle/>
        <a:p>
          <a:r>
            <a:rPr lang="sv-SE"/>
            <a:t>Automatisera nya artiklar elller högre volymer i maskin</a:t>
          </a:r>
        </a:p>
      </dgm:t>
    </dgm:pt>
    <dgm:pt modelId="{EFC55D8A-C9A7-4F9B-BB90-CFF0BB60E2DE}" type="parTrans" cxnId="{FBFC7261-2E66-48B3-8048-62F74051D41E}">
      <dgm:prSet/>
      <dgm:spPr/>
      <dgm:t>
        <a:bodyPr/>
        <a:lstStyle/>
        <a:p>
          <a:endParaRPr lang="sv-SE"/>
        </a:p>
      </dgm:t>
    </dgm:pt>
    <dgm:pt modelId="{95C09C3D-91F5-4F83-8259-78685504C579}" type="sibTrans" cxnId="{FBFC7261-2E66-48B3-8048-62F74051D41E}">
      <dgm:prSet/>
      <dgm:spPr/>
      <dgm:t>
        <a:bodyPr/>
        <a:lstStyle/>
        <a:p>
          <a:endParaRPr lang="sv-SE"/>
        </a:p>
      </dgm:t>
    </dgm:pt>
    <dgm:pt modelId="{5B357FFC-6804-4ED3-8670-F5C3F8E62B5D}">
      <dgm:prSet/>
      <dgm:spPr/>
      <dgm:t>
        <a:bodyPr/>
        <a:lstStyle/>
        <a:p>
          <a:r>
            <a:rPr lang="sv-SE"/>
            <a:t>Automation betjänar annan masin </a:t>
          </a:r>
        </a:p>
      </dgm:t>
    </dgm:pt>
    <dgm:pt modelId="{58BE7C88-908E-4297-9B2E-FDE0BF168918}" type="sibTrans" cxnId="{9D9C7031-3CF6-46B9-BC3A-E084386AE12E}">
      <dgm:prSet/>
      <dgm:spPr/>
      <dgm:t>
        <a:bodyPr/>
        <a:lstStyle/>
        <a:p>
          <a:endParaRPr lang="sv-SE"/>
        </a:p>
      </dgm:t>
    </dgm:pt>
    <dgm:pt modelId="{C4ACC683-CE6F-47A2-A2DD-024E431CC016}" type="parTrans" cxnId="{9D9C7031-3CF6-46B9-BC3A-E084386AE12E}">
      <dgm:prSet/>
      <dgm:spPr/>
      <dgm:t>
        <a:bodyPr/>
        <a:lstStyle/>
        <a:p>
          <a:endParaRPr lang="sv-SE"/>
        </a:p>
      </dgm:t>
    </dgm:pt>
    <dgm:pt modelId="{21793BF1-CC9D-40D4-A8CC-8479BD4D1989}">
      <dgm:prSet/>
      <dgm:spPr/>
      <dgm:t>
        <a:bodyPr/>
        <a:lstStyle/>
        <a:p>
          <a:r>
            <a:rPr lang="sv-SE"/>
            <a:t>Vad kan ni använda kapaciteterna till? </a:t>
          </a:r>
        </a:p>
      </dgm:t>
    </dgm:pt>
    <dgm:pt modelId="{40D4EB40-CF37-4C86-AA49-43786F53623E}" type="sibTrans" cxnId="{DF4EF0D1-107F-4BB0-A174-E21D09526A4A}">
      <dgm:prSet/>
      <dgm:spPr/>
      <dgm:t>
        <a:bodyPr/>
        <a:lstStyle/>
        <a:p>
          <a:endParaRPr lang="sv-SE"/>
        </a:p>
      </dgm:t>
    </dgm:pt>
    <dgm:pt modelId="{F8071F45-3224-49BC-BF31-2A16905B8516}" type="parTrans" cxnId="{DF4EF0D1-107F-4BB0-A174-E21D09526A4A}">
      <dgm:prSet/>
      <dgm:spPr/>
      <dgm:t>
        <a:bodyPr/>
        <a:lstStyle/>
        <a:p>
          <a:endParaRPr lang="sv-SE"/>
        </a:p>
      </dgm:t>
    </dgm:pt>
    <dgm:pt modelId="{CEF1E863-2E43-4751-A6A2-C812231F8991}">
      <dgm:prSet/>
      <dgm:spPr/>
      <dgm:t>
        <a:bodyPr/>
        <a:lstStyle/>
        <a:p>
          <a:r>
            <a:rPr lang="sv-SE"/>
            <a:t>Ja</a:t>
          </a:r>
        </a:p>
      </dgm:t>
    </dgm:pt>
    <dgm:pt modelId="{F5D4FA39-06AD-4244-8277-D001E58BA22D}" type="sibTrans" cxnId="{0FDB0D8B-AD9F-44CE-9ABA-C254CC100203}">
      <dgm:prSet/>
      <dgm:spPr/>
      <dgm:t>
        <a:bodyPr/>
        <a:lstStyle/>
        <a:p>
          <a:endParaRPr lang="sv-SE"/>
        </a:p>
      </dgm:t>
    </dgm:pt>
    <dgm:pt modelId="{A86F6E70-A9BE-4D2F-8B8C-8E837BD29898}" type="parTrans" cxnId="{0FDB0D8B-AD9F-44CE-9ABA-C254CC100203}">
      <dgm:prSet/>
      <dgm:spPr/>
      <dgm:t>
        <a:bodyPr/>
        <a:lstStyle/>
        <a:p>
          <a:endParaRPr lang="sv-SE"/>
        </a:p>
      </dgm:t>
    </dgm:pt>
    <dgm:pt modelId="{5165E303-C72D-401B-83EE-E0B4C0053B33}">
      <dgm:prSet/>
      <dgm:spPr/>
      <dgm:t>
        <a:bodyPr/>
        <a:lstStyle/>
        <a:p>
          <a:r>
            <a:rPr lang="sv-SE"/>
            <a:t>Finns kapacitet över för maskin/automation/operatör? </a:t>
          </a:r>
        </a:p>
      </dgm:t>
    </dgm:pt>
    <dgm:pt modelId="{E7C6B757-4000-4B5C-B9D4-2B7AC0DD6ADD}" type="sibTrans" cxnId="{D3C40351-2CA4-45A5-9663-DE33B68C9AD1}">
      <dgm:prSet/>
      <dgm:spPr/>
      <dgm:t>
        <a:bodyPr/>
        <a:lstStyle/>
        <a:p>
          <a:endParaRPr lang="sv-SE"/>
        </a:p>
      </dgm:t>
    </dgm:pt>
    <dgm:pt modelId="{FF150327-70D0-428F-953E-C286767BFEEB}" type="parTrans" cxnId="{D3C40351-2CA4-45A5-9663-DE33B68C9AD1}">
      <dgm:prSet/>
      <dgm:spPr/>
      <dgm:t>
        <a:bodyPr/>
        <a:lstStyle/>
        <a:p>
          <a:endParaRPr lang="sv-SE"/>
        </a:p>
      </dgm:t>
    </dgm:pt>
    <dgm:pt modelId="{C5F2ED71-8441-4E99-B67D-A20F1C7F7F69}" type="pres">
      <dgm:prSet presAssocID="{65E50388-16A4-4862-B2DD-C0D631399157}" presName="hierChild1" presStyleCnt="0">
        <dgm:presLayoutVars>
          <dgm:orgChart val="1"/>
          <dgm:chPref val="1"/>
          <dgm:dir/>
          <dgm:animOne val="branch"/>
          <dgm:animLvl val="lvl"/>
          <dgm:resizeHandles/>
        </dgm:presLayoutVars>
      </dgm:prSet>
      <dgm:spPr/>
    </dgm:pt>
    <dgm:pt modelId="{8988DBE1-8883-468A-A716-6A609731CC71}" type="pres">
      <dgm:prSet presAssocID="{7C6FA9AD-4818-47DD-8867-D33F337E04D6}" presName="hierRoot1" presStyleCnt="0">
        <dgm:presLayoutVars>
          <dgm:hierBranch val="init"/>
        </dgm:presLayoutVars>
      </dgm:prSet>
      <dgm:spPr/>
    </dgm:pt>
    <dgm:pt modelId="{D5856F6C-8337-452D-9788-6BBB3E77B066}" type="pres">
      <dgm:prSet presAssocID="{7C6FA9AD-4818-47DD-8867-D33F337E04D6}" presName="rootComposite1" presStyleCnt="0"/>
      <dgm:spPr/>
    </dgm:pt>
    <dgm:pt modelId="{C5C037DF-365E-42C1-9EB7-1D58E6AFC9FC}" type="pres">
      <dgm:prSet presAssocID="{7C6FA9AD-4818-47DD-8867-D33F337E04D6}" presName="rootText1" presStyleLbl="node0" presStyleIdx="0" presStyleCnt="1" custScaleX="148220">
        <dgm:presLayoutVars>
          <dgm:chPref val="3"/>
        </dgm:presLayoutVars>
      </dgm:prSet>
      <dgm:spPr/>
    </dgm:pt>
    <dgm:pt modelId="{D6F4954B-5296-4D11-8E57-FC0AD9A4B2AD}" type="pres">
      <dgm:prSet presAssocID="{7C6FA9AD-4818-47DD-8867-D33F337E04D6}" presName="rootConnector1" presStyleLbl="node1" presStyleIdx="0" presStyleCnt="0"/>
      <dgm:spPr/>
    </dgm:pt>
    <dgm:pt modelId="{0567EBF4-B770-49CA-A9C2-3B6C2BDDC1AF}" type="pres">
      <dgm:prSet presAssocID="{7C6FA9AD-4818-47DD-8867-D33F337E04D6}" presName="hierChild2" presStyleCnt="0"/>
      <dgm:spPr/>
    </dgm:pt>
    <dgm:pt modelId="{38C8572F-BF35-4DD4-B73D-EC5EA230FD35}" type="pres">
      <dgm:prSet presAssocID="{61E55D7E-8842-4777-80AD-2164D8598111}" presName="Name37" presStyleLbl="parChTrans1D2" presStyleIdx="0" presStyleCnt="1"/>
      <dgm:spPr/>
    </dgm:pt>
    <dgm:pt modelId="{6DBD8E4F-E895-43CD-8A89-2E7D02B8EF40}" type="pres">
      <dgm:prSet presAssocID="{79983E1F-4ABC-451A-A885-03424D7808C9}" presName="hierRoot2" presStyleCnt="0">
        <dgm:presLayoutVars>
          <dgm:hierBranch val="init"/>
        </dgm:presLayoutVars>
      </dgm:prSet>
      <dgm:spPr/>
    </dgm:pt>
    <dgm:pt modelId="{4D9A2357-13C1-4E9C-B2EE-A6AF8D730004}" type="pres">
      <dgm:prSet presAssocID="{79983E1F-4ABC-451A-A885-03424D7808C9}" presName="rootComposite" presStyleCnt="0"/>
      <dgm:spPr/>
    </dgm:pt>
    <dgm:pt modelId="{C5C03A10-5F86-40F6-A6AB-EB3FAD1077A6}" type="pres">
      <dgm:prSet presAssocID="{79983E1F-4ABC-451A-A885-03424D7808C9}" presName="rootText" presStyleLbl="node2" presStyleIdx="0" presStyleCnt="1">
        <dgm:presLayoutVars>
          <dgm:chPref val="3"/>
        </dgm:presLayoutVars>
      </dgm:prSet>
      <dgm:spPr/>
    </dgm:pt>
    <dgm:pt modelId="{56F0DA56-2F63-4D81-9625-770337EAEEA9}" type="pres">
      <dgm:prSet presAssocID="{79983E1F-4ABC-451A-A885-03424D7808C9}" presName="rootConnector" presStyleLbl="node2" presStyleIdx="0" presStyleCnt="1"/>
      <dgm:spPr/>
    </dgm:pt>
    <dgm:pt modelId="{3EFF1BEA-7092-49B8-B5F2-579CAA4E65E4}" type="pres">
      <dgm:prSet presAssocID="{79983E1F-4ABC-451A-A885-03424D7808C9}" presName="hierChild4" presStyleCnt="0"/>
      <dgm:spPr/>
    </dgm:pt>
    <dgm:pt modelId="{16810057-C626-4CB2-8567-A3F077618707}" type="pres">
      <dgm:prSet presAssocID="{6019FBBB-B145-4A5C-ADF7-9C1A25A8A1DB}" presName="Name37" presStyleLbl="parChTrans1D3" presStyleIdx="0" presStyleCnt="1"/>
      <dgm:spPr/>
    </dgm:pt>
    <dgm:pt modelId="{B2899EF4-33CE-4911-A162-5ADD0B7B0E72}" type="pres">
      <dgm:prSet presAssocID="{2C45C019-79E9-464D-8868-C2300E9B36D4}" presName="hierRoot2" presStyleCnt="0">
        <dgm:presLayoutVars>
          <dgm:hierBranch val="init"/>
        </dgm:presLayoutVars>
      </dgm:prSet>
      <dgm:spPr/>
    </dgm:pt>
    <dgm:pt modelId="{80CD8A9B-4EA9-4347-9F46-3810AE0E80D7}" type="pres">
      <dgm:prSet presAssocID="{2C45C019-79E9-464D-8868-C2300E9B36D4}" presName="rootComposite" presStyleCnt="0"/>
      <dgm:spPr/>
    </dgm:pt>
    <dgm:pt modelId="{B29C5DC0-415B-4043-8C92-CBC6A11362AB}" type="pres">
      <dgm:prSet presAssocID="{2C45C019-79E9-464D-8868-C2300E9B36D4}" presName="rootText" presStyleLbl="node3" presStyleIdx="0" presStyleCnt="1">
        <dgm:presLayoutVars>
          <dgm:chPref val="3"/>
        </dgm:presLayoutVars>
      </dgm:prSet>
      <dgm:spPr/>
    </dgm:pt>
    <dgm:pt modelId="{590E4AC3-FB07-4FFE-816E-8E4680DECCE5}" type="pres">
      <dgm:prSet presAssocID="{2C45C019-79E9-464D-8868-C2300E9B36D4}" presName="rootConnector" presStyleLbl="node3" presStyleIdx="0" presStyleCnt="1"/>
      <dgm:spPr/>
    </dgm:pt>
    <dgm:pt modelId="{062F63E6-83FE-4070-B9C2-793CD38394F7}" type="pres">
      <dgm:prSet presAssocID="{2C45C019-79E9-464D-8868-C2300E9B36D4}" presName="hierChild4" presStyleCnt="0"/>
      <dgm:spPr/>
    </dgm:pt>
    <dgm:pt modelId="{46EC651C-325D-4983-8812-C7762A935B65}" type="pres">
      <dgm:prSet presAssocID="{5231653E-30B4-4BC2-94A5-1613569522B5}" presName="Name37" presStyleLbl="parChTrans1D4" presStyleIdx="0" presStyleCnt="9"/>
      <dgm:spPr/>
    </dgm:pt>
    <dgm:pt modelId="{150D3EBA-3856-49CD-94E2-1387EC891C12}" type="pres">
      <dgm:prSet presAssocID="{76591883-BB3B-4325-A81C-A892C781D00A}" presName="hierRoot2" presStyleCnt="0">
        <dgm:presLayoutVars>
          <dgm:hierBranch val="init"/>
        </dgm:presLayoutVars>
      </dgm:prSet>
      <dgm:spPr/>
    </dgm:pt>
    <dgm:pt modelId="{6A5EC59A-8AFA-4725-90FB-4A616A9C5AF1}" type="pres">
      <dgm:prSet presAssocID="{76591883-BB3B-4325-A81C-A892C781D00A}" presName="rootComposite" presStyleCnt="0"/>
      <dgm:spPr/>
    </dgm:pt>
    <dgm:pt modelId="{770D42E9-C74C-483E-93AF-E3E180DC7BC5}" type="pres">
      <dgm:prSet presAssocID="{76591883-BB3B-4325-A81C-A892C781D00A}" presName="rootText" presStyleLbl="node4" presStyleIdx="0" presStyleCnt="9" custLinFactNeighborX="0" custLinFactNeighborY="3452">
        <dgm:presLayoutVars>
          <dgm:chPref val="3"/>
        </dgm:presLayoutVars>
      </dgm:prSet>
      <dgm:spPr/>
    </dgm:pt>
    <dgm:pt modelId="{297DEBA7-9D50-482A-9C92-990C0F74E890}" type="pres">
      <dgm:prSet presAssocID="{76591883-BB3B-4325-A81C-A892C781D00A}" presName="rootConnector" presStyleLbl="node4" presStyleIdx="0" presStyleCnt="9"/>
      <dgm:spPr/>
    </dgm:pt>
    <dgm:pt modelId="{2EB54E34-38D4-4A32-BD60-2DF5E95120A1}" type="pres">
      <dgm:prSet presAssocID="{76591883-BB3B-4325-A81C-A892C781D00A}" presName="hierChild4" presStyleCnt="0"/>
      <dgm:spPr/>
    </dgm:pt>
    <dgm:pt modelId="{C4DBD6D1-483B-4F84-82E9-B6CB73A33371}" type="pres">
      <dgm:prSet presAssocID="{04D49C42-546F-4BD2-94BE-D2BE0ABBEA7A}" presName="Name37" presStyleLbl="parChTrans1D4" presStyleIdx="1" presStyleCnt="9"/>
      <dgm:spPr/>
    </dgm:pt>
    <dgm:pt modelId="{ED0257F3-F7DD-44EF-A8B8-63EC2D91B2F7}" type="pres">
      <dgm:prSet presAssocID="{BB38E51B-DFD4-4644-A256-05F9DCACC41F}" presName="hierRoot2" presStyleCnt="0">
        <dgm:presLayoutVars>
          <dgm:hierBranch val="init"/>
        </dgm:presLayoutVars>
      </dgm:prSet>
      <dgm:spPr/>
    </dgm:pt>
    <dgm:pt modelId="{CEEC4456-DDAD-4200-9225-E314500F7874}" type="pres">
      <dgm:prSet presAssocID="{BB38E51B-DFD4-4644-A256-05F9DCACC41F}" presName="rootComposite" presStyleCnt="0"/>
      <dgm:spPr/>
    </dgm:pt>
    <dgm:pt modelId="{95EE1999-E150-45F2-B2A3-6D8E45119062}" type="pres">
      <dgm:prSet presAssocID="{BB38E51B-DFD4-4644-A256-05F9DCACC41F}" presName="rootText" presStyleLbl="node4" presStyleIdx="1" presStyleCnt="9">
        <dgm:presLayoutVars>
          <dgm:chPref val="3"/>
        </dgm:presLayoutVars>
      </dgm:prSet>
      <dgm:spPr/>
    </dgm:pt>
    <dgm:pt modelId="{9CB12EB7-94FC-41B2-A750-C930CFFDA723}" type="pres">
      <dgm:prSet presAssocID="{BB38E51B-DFD4-4644-A256-05F9DCACC41F}" presName="rootConnector" presStyleLbl="node4" presStyleIdx="1" presStyleCnt="9"/>
      <dgm:spPr/>
    </dgm:pt>
    <dgm:pt modelId="{DEE8BE1C-C5A6-4120-9190-E142620146BC}" type="pres">
      <dgm:prSet presAssocID="{BB38E51B-DFD4-4644-A256-05F9DCACC41F}" presName="hierChild4" presStyleCnt="0"/>
      <dgm:spPr/>
    </dgm:pt>
    <dgm:pt modelId="{B5218321-D2EF-4DAA-9478-4E3993806E3D}" type="pres">
      <dgm:prSet presAssocID="{FF150327-70D0-428F-953E-C286767BFEEB}" presName="Name37" presStyleLbl="parChTrans1D4" presStyleIdx="2" presStyleCnt="9"/>
      <dgm:spPr/>
    </dgm:pt>
    <dgm:pt modelId="{B99E5BBE-AE5C-4D34-8004-A2D427F288CA}" type="pres">
      <dgm:prSet presAssocID="{5165E303-C72D-401B-83EE-E0B4C0053B33}" presName="hierRoot2" presStyleCnt="0">
        <dgm:presLayoutVars>
          <dgm:hierBranch val="init"/>
        </dgm:presLayoutVars>
      </dgm:prSet>
      <dgm:spPr/>
    </dgm:pt>
    <dgm:pt modelId="{D7A55712-E259-4927-9C6D-27202D3D8519}" type="pres">
      <dgm:prSet presAssocID="{5165E303-C72D-401B-83EE-E0B4C0053B33}" presName="rootComposite" presStyleCnt="0"/>
      <dgm:spPr/>
    </dgm:pt>
    <dgm:pt modelId="{02A0EE52-D7D1-4249-BB54-C3C8CA59DFD0}" type="pres">
      <dgm:prSet presAssocID="{5165E303-C72D-401B-83EE-E0B4C0053B33}" presName="rootText" presStyleLbl="node4" presStyleIdx="2" presStyleCnt="9">
        <dgm:presLayoutVars>
          <dgm:chPref val="3"/>
        </dgm:presLayoutVars>
      </dgm:prSet>
      <dgm:spPr/>
    </dgm:pt>
    <dgm:pt modelId="{8F6C49A1-736D-4824-A042-3CF536909F30}" type="pres">
      <dgm:prSet presAssocID="{5165E303-C72D-401B-83EE-E0B4C0053B33}" presName="rootConnector" presStyleLbl="node4" presStyleIdx="2" presStyleCnt="9"/>
      <dgm:spPr/>
    </dgm:pt>
    <dgm:pt modelId="{66BDE081-47A5-40F0-B0C6-CD897BD0721C}" type="pres">
      <dgm:prSet presAssocID="{5165E303-C72D-401B-83EE-E0B4C0053B33}" presName="hierChild4" presStyleCnt="0"/>
      <dgm:spPr/>
    </dgm:pt>
    <dgm:pt modelId="{E3AD50D0-CB3F-426E-861A-A565B2CD483A}" type="pres">
      <dgm:prSet presAssocID="{A86F6E70-A9BE-4D2F-8B8C-8E837BD29898}" presName="Name37" presStyleLbl="parChTrans1D4" presStyleIdx="3" presStyleCnt="9"/>
      <dgm:spPr/>
    </dgm:pt>
    <dgm:pt modelId="{0D5AAB53-4DAE-4F24-801D-A276E9F753BE}" type="pres">
      <dgm:prSet presAssocID="{CEF1E863-2E43-4751-A6A2-C812231F8991}" presName="hierRoot2" presStyleCnt="0">
        <dgm:presLayoutVars>
          <dgm:hierBranch val="init"/>
        </dgm:presLayoutVars>
      </dgm:prSet>
      <dgm:spPr/>
    </dgm:pt>
    <dgm:pt modelId="{25F4E1F0-7D2A-4E96-90F2-308044860860}" type="pres">
      <dgm:prSet presAssocID="{CEF1E863-2E43-4751-A6A2-C812231F8991}" presName="rootComposite" presStyleCnt="0"/>
      <dgm:spPr/>
    </dgm:pt>
    <dgm:pt modelId="{103DD482-8B3E-46DE-859D-86C15152DF1F}" type="pres">
      <dgm:prSet presAssocID="{CEF1E863-2E43-4751-A6A2-C812231F8991}" presName="rootText" presStyleLbl="node4" presStyleIdx="3" presStyleCnt="9">
        <dgm:presLayoutVars>
          <dgm:chPref val="3"/>
        </dgm:presLayoutVars>
      </dgm:prSet>
      <dgm:spPr/>
    </dgm:pt>
    <dgm:pt modelId="{F8096DEF-A710-4A6E-A49D-DBD2A2B89D1E}" type="pres">
      <dgm:prSet presAssocID="{CEF1E863-2E43-4751-A6A2-C812231F8991}" presName="rootConnector" presStyleLbl="node4" presStyleIdx="3" presStyleCnt="9"/>
      <dgm:spPr/>
    </dgm:pt>
    <dgm:pt modelId="{3683E66F-0CC5-4601-8409-B3D2C93B5315}" type="pres">
      <dgm:prSet presAssocID="{CEF1E863-2E43-4751-A6A2-C812231F8991}" presName="hierChild4" presStyleCnt="0"/>
      <dgm:spPr/>
    </dgm:pt>
    <dgm:pt modelId="{DF7BB725-53B2-4552-83CE-DFDF62FD4042}" type="pres">
      <dgm:prSet presAssocID="{F8071F45-3224-49BC-BF31-2A16905B8516}" presName="Name37" presStyleLbl="parChTrans1D4" presStyleIdx="4" presStyleCnt="9"/>
      <dgm:spPr/>
    </dgm:pt>
    <dgm:pt modelId="{1DE6FDB2-0709-4FCF-9D41-1885AB593511}" type="pres">
      <dgm:prSet presAssocID="{21793BF1-CC9D-40D4-A8CC-8479BD4D1989}" presName="hierRoot2" presStyleCnt="0">
        <dgm:presLayoutVars>
          <dgm:hierBranch val="init"/>
        </dgm:presLayoutVars>
      </dgm:prSet>
      <dgm:spPr/>
    </dgm:pt>
    <dgm:pt modelId="{ABE5D1C0-8497-4848-8F5D-34BC7122269E}" type="pres">
      <dgm:prSet presAssocID="{21793BF1-CC9D-40D4-A8CC-8479BD4D1989}" presName="rootComposite" presStyleCnt="0"/>
      <dgm:spPr/>
    </dgm:pt>
    <dgm:pt modelId="{B4A1DBEE-87D0-47B8-AEA7-4B1327B72E39}" type="pres">
      <dgm:prSet presAssocID="{21793BF1-CC9D-40D4-A8CC-8479BD4D1989}" presName="rootText" presStyleLbl="node4" presStyleIdx="4" presStyleCnt="9">
        <dgm:presLayoutVars>
          <dgm:chPref val="3"/>
        </dgm:presLayoutVars>
      </dgm:prSet>
      <dgm:spPr/>
    </dgm:pt>
    <dgm:pt modelId="{59A359FD-E681-4BFC-96EE-E445DA143662}" type="pres">
      <dgm:prSet presAssocID="{21793BF1-CC9D-40D4-A8CC-8479BD4D1989}" presName="rootConnector" presStyleLbl="node4" presStyleIdx="4" presStyleCnt="9"/>
      <dgm:spPr/>
    </dgm:pt>
    <dgm:pt modelId="{358B0983-FD0D-464E-804E-7B99C6A8333F}" type="pres">
      <dgm:prSet presAssocID="{21793BF1-CC9D-40D4-A8CC-8479BD4D1989}" presName="hierChild4" presStyleCnt="0"/>
      <dgm:spPr/>
    </dgm:pt>
    <dgm:pt modelId="{5F92DBD3-CA00-4073-A17D-FF5B104BA924}" type="pres">
      <dgm:prSet presAssocID="{C4ACC683-CE6F-47A2-A2DD-024E431CC016}" presName="Name37" presStyleLbl="parChTrans1D4" presStyleIdx="5" presStyleCnt="9"/>
      <dgm:spPr/>
    </dgm:pt>
    <dgm:pt modelId="{0C6F8A91-F3FC-47A0-A76E-3D4C34C2DB10}" type="pres">
      <dgm:prSet presAssocID="{5B357FFC-6804-4ED3-8670-F5C3F8E62B5D}" presName="hierRoot2" presStyleCnt="0">
        <dgm:presLayoutVars>
          <dgm:hierBranch val="init"/>
        </dgm:presLayoutVars>
      </dgm:prSet>
      <dgm:spPr/>
    </dgm:pt>
    <dgm:pt modelId="{0209335C-4F23-4676-B994-F595C067F6E2}" type="pres">
      <dgm:prSet presAssocID="{5B357FFC-6804-4ED3-8670-F5C3F8E62B5D}" presName="rootComposite" presStyleCnt="0"/>
      <dgm:spPr/>
    </dgm:pt>
    <dgm:pt modelId="{02869BB4-C072-414F-B926-C62BBFAC17F8}" type="pres">
      <dgm:prSet presAssocID="{5B357FFC-6804-4ED3-8670-F5C3F8E62B5D}" presName="rootText" presStyleLbl="node4" presStyleIdx="5" presStyleCnt="9">
        <dgm:presLayoutVars>
          <dgm:chPref val="3"/>
        </dgm:presLayoutVars>
      </dgm:prSet>
      <dgm:spPr/>
    </dgm:pt>
    <dgm:pt modelId="{415DE555-4FE4-49F6-AE18-02E50F1737BE}" type="pres">
      <dgm:prSet presAssocID="{5B357FFC-6804-4ED3-8670-F5C3F8E62B5D}" presName="rootConnector" presStyleLbl="node4" presStyleIdx="5" presStyleCnt="9"/>
      <dgm:spPr/>
    </dgm:pt>
    <dgm:pt modelId="{2342D183-ABF1-4D52-B5A7-6918C549F5A5}" type="pres">
      <dgm:prSet presAssocID="{5B357FFC-6804-4ED3-8670-F5C3F8E62B5D}" presName="hierChild4" presStyleCnt="0"/>
      <dgm:spPr/>
    </dgm:pt>
    <dgm:pt modelId="{3747DC0C-D9AB-4D99-9666-15CAEB826943}" type="pres">
      <dgm:prSet presAssocID="{5B357FFC-6804-4ED3-8670-F5C3F8E62B5D}" presName="hierChild5" presStyleCnt="0"/>
      <dgm:spPr/>
    </dgm:pt>
    <dgm:pt modelId="{8F359901-8FE0-4337-8917-71FE47AF506A}" type="pres">
      <dgm:prSet presAssocID="{27B1607D-D72A-46D6-9C70-DA7FB812360B}" presName="Name37" presStyleLbl="parChTrans1D4" presStyleIdx="6" presStyleCnt="9"/>
      <dgm:spPr/>
    </dgm:pt>
    <dgm:pt modelId="{76D7D856-59ED-496A-9DE6-277E93130FEC}" type="pres">
      <dgm:prSet presAssocID="{C628980C-9363-4F2C-9125-29AC420FF31F}" presName="hierRoot2" presStyleCnt="0">
        <dgm:presLayoutVars>
          <dgm:hierBranch val="init"/>
        </dgm:presLayoutVars>
      </dgm:prSet>
      <dgm:spPr/>
    </dgm:pt>
    <dgm:pt modelId="{4D9C3830-973A-4979-9CA0-176810F5179E}" type="pres">
      <dgm:prSet presAssocID="{C628980C-9363-4F2C-9125-29AC420FF31F}" presName="rootComposite" presStyleCnt="0"/>
      <dgm:spPr/>
    </dgm:pt>
    <dgm:pt modelId="{FEAB1F2B-4274-4890-835E-8E8BCDE1E357}" type="pres">
      <dgm:prSet presAssocID="{C628980C-9363-4F2C-9125-29AC420FF31F}" presName="rootText" presStyleLbl="node4" presStyleIdx="6" presStyleCnt="9">
        <dgm:presLayoutVars>
          <dgm:chPref val="3"/>
        </dgm:presLayoutVars>
      </dgm:prSet>
      <dgm:spPr/>
    </dgm:pt>
    <dgm:pt modelId="{4F19A2DF-A513-4C91-BD33-A0020C13AF29}" type="pres">
      <dgm:prSet presAssocID="{C628980C-9363-4F2C-9125-29AC420FF31F}" presName="rootConnector" presStyleLbl="node4" presStyleIdx="6" presStyleCnt="9"/>
      <dgm:spPr/>
    </dgm:pt>
    <dgm:pt modelId="{85DEBA9E-52FA-47FD-9656-387F97598036}" type="pres">
      <dgm:prSet presAssocID="{C628980C-9363-4F2C-9125-29AC420FF31F}" presName="hierChild4" presStyleCnt="0"/>
      <dgm:spPr/>
    </dgm:pt>
    <dgm:pt modelId="{DBD70C3C-1EC9-4D01-917A-49BF04DBAF73}" type="pres">
      <dgm:prSet presAssocID="{C628980C-9363-4F2C-9125-29AC420FF31F}" presName="hierChild5" presStyleCnt="0"/>
      <dgm:spPr/>
    </dgm:pt>
    <dgm:pt modelId="{95867105-C9F1-4D79-9923-C9FC2C47AB7E}" type="pres">
      <dgm:prSet presAssocID="{EFC55D8A-C9A7-4F9B-BB90-CFF0BB60E2DE}" presName="Name37" presStyleLbl="parChTrans1D4" presStyleIdx="7" presStyleCnt="9"/>
      <dgm:spPr/>
    </dgm:pt>
    <dgm:pt modelId="{C9713257-AE18-4BEB-B508-CF8877F1758B}" type="pres">
      <dgm:prSet presAssocID="{DCB80DBD-7F22-4564-B186-73388C7FFD68}" presName="hierRoot2" presStyleCnt="0">
        <dgm:presLayoutVars>
          <dgm:hierBranch val="init"/>
        </dgm:presLayoutVars>
      </dgm:prSet>
      <dgm:spPr/>
    </dgm:pt>
    <dgm:pt modelId="{AE91D417-7610-4B26-81F4-30AF3A12F7AC}" type="pres">
      <dgm:prSet presAssocID="{DCB80DBD-7F22-4564-B186-73388C7FFD68}" presName="rootComposite" presStyleCnt="0"/>
      <dgm:spPr/>
    </dgm:pt>
    <dgm:pt modelId="{14086DD9-61D2-4741-B6C6-5F588D16120F}" type="pres">
      <dgm:prSet presAssocID="{DCB80DBD-7F22-4564-B186-73388C7FFD68}" presName="rootText" presStyleLbl="node4" presStyleIdx="7" presStyleCnt="9">
        <dgm:presLayoutVars>
          <dgm:chPref val="3"/>
        </dgm:presLayoutVars>
      </dgm:prSet>
      <dgm:spPr/>
    </dgm:pt>
    <dgm:pt modelId="{35E7D048-9AF4-4668-90D0-D802984343FC}" type="pres">
      <dgm:prSet presAssocID="{DCB80DBD-7F22-4564-B186-73388C7FFD68}" presName="rootConnector" presStyleLbl="node4" presStyleIdx="7" presStyleCnt="9"/>
      <dgm:spPr/>
    </dgm:pt>
    <dgm:pt modelId="{3F8B9621-C0C7-4268-9010-6C480830E5A2}" type="pres">
      <dgm:prSet presAssocID="{DCB80DBD-7F22-4564-B186-73388C7FFD68}" presName="hierChild4" presStyleCnt="0"/>
      <dgm:spPr/>
    </dgm:pt>
    <dgm:pt modelId="{9417C379-BF7C-4A93-9A05-1F6101897CAA}" type="pres">
      <dgm:prSet presAssocID="{DCB80DBD-7F22-4564-B186-73388C7FFD68}" presName="hierChild5" presStyleCnt="0"/>
      <dgm:spPr/>
    </dgm:pt>
    <dgm:pt modelId="{75289659-9064-48F4-8F9B-8EE994929DA5}" type="pres">
      <dgm:prSet presAssocID="{21793BF1-CC9D-40D4-A8CC-8479BD4D1989}" presName="hierChild5" presStyleCnt="0"/>
      <dgm:spPr/>
    </dgm:pt>
    <dgm:pt modelId="{7372A847-8C7B-42D7-9287-F3B8CA48085D}" type="pres">
      <dgm:prSet presAssocID="{CEF1E863-2E43-4751-A6A2-C812231F8991}" presName="hierChild5" presStyleCnt="0"/>
      <dgm:spPr/>
    </dgm:pt>
    <dgm:pt modelId="{E498B045-78D7-447D-B43C-0B027068C4B7}" type="pres">
      <dgm:prSet presAssocID="{93F50DFD-3117-4E43-A532-81055F02C874}" presName="Name37" presStyleLbl="parChTrans1D4" presStyleIdx="8" presStyleCnt="9"/>
      <dgm:spPr/>
    </dgm:pt>
    <dgm:pt modelId="{FC27FA42-BED0-4A4F-AD0A-CEABAE3DBBF2}" type="pres">
      <dgm:prSet presAssocID="{C24BF89F-DF9E-4F4D-8FA5-CA6927C0E824}" presName="hierRoot2" presStyleCnt="0">
        <dgm:presLayoutVars>
          <dgm:hierBranch val="init"/>
        </dgm:presLayoutVars>
      </dgm:prSet>
      <dgm:spPr/>
    </dgm:pt>
    <dgm:pt modelId="{FD5A0E50-0899-417C-B1D6-8666A6A6AA95}" type="pres">
      <dgm:prSet presAssocID="{C24BF89F-DF9E-4F4D-8FA5-CA6927C0E824}" presName="rootComposite" presStyleCnt="0"/>
      <dgm:spPr/>
    </dgm:pt>
    <dgm:pt modelId="{6AF81793-813B-4536-9237-5385731B1E0B}" type="pres">
      <dgm:prSet presAssocID="{C24BF89F-DF9E-4F4D-8FA5-CA6927C0E824}" presName="rootText" presStyleLbl="node4" presStyleIdx="8" presStyleCnt="9">
        <dgm:presLayoutVars>
          <dgm:chPref val="3"/>
        </dgm:presLayoutVars>
      </dgm:prSet>
      <dgm:spPr/>
    </dgm:pt>
    <dgm:pt modelId="{0337D834-AA05-4C47-B96E-195E213E6CA0}" type="pres">
      <dgm:prSet presAssocID="{C24BF89F-DF9E-4F4D-8FA5-CA6927C0E824}" presName="rootConnector" presStyleLbl="node4" presStyleIdx="8" presStyleCnt="9"/>
      <dgm:spPr/>
    </dgm:pt>
    <dgm:pt modelId="{D38A0A0B-9C73-47EF-8291-E799AEF8EC21}" type="pres">
      <dgm:prSet presAssocID="{C24BF89F-DF9E-4F4D-8FA5-CA6927C0E824}" presName="hierChild4" presStyleCnt="0"/>
      <dgm:spPr/>
    </dgm:pt>
    <dgm:pt modelId="{91B8388F-F914-4C83-9A33-5C956598D8F9}" type="pres">
      <dgm:prSet presAssocID="{C24BF89F-DF9E-4F4D-8FA5-CA6927C0E824}" presName="hierChild5" presStyleCnt="0"/>
      <dgm:spPr/>
    </dgm:pt>
    <dgm:pt modelId="{B3AB559F-B51D-46B7-8EFE-6ADB815DD643}" type="pres">
      <dgm:prSet presAssocID="{5165E303-C72D-401B-83EE-E0B4C0053B33}" presName="hierChild5" presStyleCnt="0"/>
      <dgm:spPr/>
    </dgm:pt>
    <dgm:pt modelId="{BEAC8891-AB38-46F3-A912-45733C404CB5}" type="pres">
      <dgm:prSet presAssocID="{BB38E51B-DFD4-4644-A256-05F9DCACC41F}" presName="hierChild5" presStyleCnt="0"/>
      <dgm:spPr/>
    </dgm:pt>
    <dgm:pt modelId="{8E23DEFA-B743-4821-82EB-2D5332546870}" type="pres">
      <dgm:prSet presAssocID="{76591883-BB3B-4325-A81C-A892C781D00A}" presName="hierChild5" presStyleCnt="0"/>
      <dgm:spPr/>
    </dgm:pt>
    <dgm:pt modelId="{A980CCE7-CA70-491B-8901-AB90BE63A158}" type="pres">
      <dgm:prSet presAssocID="{2C45C019-79E9-464D-8868-C2300E9B36D4}" presName="hierChild5" presStyleCnt="0"/>
      <dgm:spPr/>
    </dgm:pt>
    <dgm:pt modelId="{821CA75F-86A6-4683-8AE8-FA98F5E77FA0}" type="pres">
      <dgm:prSet presAssocID="{79983E1F-4ABC-451A-A885-03424D7808C9}" presName="hierChild5" presStyleCnt="0"/>
      <dgm:spPr/>
    </dgm:pt>
    <dgm:pt modelId="{448A770A-8D67-4EC5-A27E-50FC583C7144}" type="pres">
      <dgm:prSet presAssocID="{7C6FA9AD-4818-47DD-8867-D33F337E04D6}" presName="hierChild3" presStyleCnt="0"/>
      <dgm:spPr/>
    </dgm:pt>
  </dgm:ptLst>
  <dgm:cxnLst>
    <dgm:cxn modelId="{FAD5AA03-7BEF-4136-AC87-FFC5599A81C7}" type="presOf" srcId="{27B1607D-D72A-46D6-9C70-DA7FB812360B}" destId="{8F359901-8FE0-4337-8917-71FE47AF506A}" srcOrd="0" destOrd="0" presId="urn:microsoft.com/office/officeart/2005/8/layout/orgChart1"/>
    <dgm:cxn modelId="{0F7CBF06-61AD-4730-8890-D76A2048BB74}" type="presOf" srcId="{76591883-BB3B-4325-A81C-A892C781D00A}" destId="{770D42E9-C74C-483E-93AF-E3E180DC7BC5}" srcOrd="0" destOrd="0" presId="urn:microsoft.com/office/officeart/2005/8/layout/orgChart1"/>
    <dgm:cxn modelId="{BDD21E08-C7D2-4BEF-9922-74F304C7628E}" type="presOf" srcId="{7C6FA9AD-4818-47DD-8867-D33F337E04D6}" destId="{D6F4954B-5296-4D11-8E57-FC0AD9A4B2AD}" srcOrd="1" destOrd="0" presId="urn:microsoft.com/office/officeart/2005/8/layout/orgChart1"/>
    <dgm:cxn modelId="{C49E4912-AAF0-4954-9CBD-8D04AE0235DF}" type="presOf" srcId="{5165E303-C72D-401B-83EE-E0B4C0053B33}" destId="{02A0EE52-D7D1-4249-BB54-C3C8CA59DFD0}" srcOrd="0" destOrd="0" presId="urn:microsoft.com/office/officeart/2005/8/layout/orgChart1"/>
    <dgm:cxn modelId="{6F71F513-36F5-4CC2-83D9-6D687C4849D6}" type="presOf" srcId="{EFC55D8A-C9A7-4F9B-BB90-CFF0BB60E2DE}" destId="{95867105-C9F1-4D79-9923-C9FC2C47AB7E}" srcOrd="0" destOrd="0" presId="urn:microsoft.com/office/officeart/2005/8/layout/orgChart1"/>
    <dgm:cxn modelId="{79E9A21C-6F52-4528-BC6B-8AC36FBBC9C3}" type="presOf" srcId="{C628980C-9363-4F2C-9125-29AC420FF31F}" destId="{FEAB1F2B-4274-4890-835E-8E8BCDE1E357}" srcOrd="0" destOrd="0" presId="urn:microsoft.com/office/officeart/2005/8/layout/orgChart1"/>
    <dgm:cxn modelId="{5A7C7826-FB57-4DE2-A0BC-9FDA9A0F7A88}" type="presOf" srcId="{61E55D7E-8842-4777-80AD-2164D8598111}" destId="{38C8572F-BF35-4DD4-B73D-EC5EA230FD35}" srcOrd="0" destOrd="0" presId="urn:microsoft.com/office/officeart/2005/8/layout/orgChart1"/>
    <dgm:cxn modelId="{14BF7229-7C76-4823-A4D4-0E9B57DF1FAC}" srcId="{21793BF1-CC9D-40D4-A8CC-8479BD4D1989}" destId="{C628980C-9363-4F2C-9125-29AC420FF31F}" srcOrd="1" destOrd="0" parTransId="{27B1607D-D72A-46D6-9C70-DA7FB812360B}" sibTransId="{C1D022EA-DC1D-4C00-9A54-13EEEEF0D822}"/>
    <dgm:cxn modelId="{3CDCD42B-3909-417B-AD95-96DF57F07CCD}" srcId="{76591883-BB3B-4325-A81C-A892C781D00A}" destId="{BB38E51B-DFD4-4644-A256-05F9DCACC41F}" srcOrd="0" destOrd="0" parTransId="{04D49C42-546F-4BD2-94BE-D2BE0ABBEA7A}" sibTransId="{A1C06C72-B386-4C44-997F-6344E7338B64}"/>
    <dgm:cxn modelId="{9D9C7031-3CF6-46B9-BC3A-E084386AE12E}" srcId="{21793BF1-CC9D-40D4-A8CC-8479BD4D1989}" destId="{5B357FFC-6804-4ED3-8670-F5C3F8E62B5D}" srcOrd="0" destOrd="0" parTransId="{C4ACC683-CE6F-47A2-A2DD-024E431CC016}" sibTransId="{58BE7C88-908E-4297-9B2E-FDE0BF168918}"/>
    <dgm:cxn modelId="{8E62F83A-D6CE-4B27-B24A-BF8FCE6E09EC}" srcId="{65E50388-16A4-4862-B2DD-C0D631399157}" destId="{7C6FA9AD-4818-47DD-8867-D33F337E04D6}" srcOrd="0" destOrd="0" parTransId="{1A177E0D-FBEB-405F-ADF4-1E31A9B99AB7}" sibTransId="{85E52906-0168-4964-B68F-F38E8801C426}"/>
    <dgm:cxn modelId="{5275473E-92F5-4F29-80F7-C39C3168CF16}" srcId="{7C6FA9AD-4818-47DD-8867-D33F337E04D6}" destId="{79983E1F-4ABC-451A-A885-03424D7808C9}" srcOrd="0" destOrd="0" parTransId="{61E55D7E-8842-4777-80AD-2164D8598111}" sibTransId="{6B43F970-C7D9-48D0-BAF3-582A05F77DBB}"/>
    <dgm:cxn modelId="{C927083F-9C45-4984-9131-F02623942D70}" type="presOf" srcId="{C24BF89F-DF9E-4F4D-8FA5-CA6927C0E824}" destId="{6AF81793-813B-4536-9237-5385731B1E0B}" srcOrd="0" destOrd="0" presId="urn:microsoft.com/office/officeart/2005/8/layout/orgChart1"/>
    <dgm:cxn modelId="{FBFC7261-2E66-48B3-8048-62F74051D41E}" srcId="{21793BF1-CC9D-40D4-A8CC-8479BD4D1989}" destId="{DCB80DBD-7F22-4564-B186-73388C7FFD68}" srcOrd="2" destOrd="0" parTransId="{EFC55D8A-C9A7-4F9B-BB90-CFF0BB60E2DE}" sibTransId="{95C09C3D-91F5-4F83-8259-78685504C579}"/>
    <dgm:cxn modelId="{E8594D62-0D04-4E50-B538-EC271BA836B9}" type="presOf" srcId="{C628980C-9363-4F2C-9125-29AC420FF31F}" destId="{4F19A2DF-A513-4C91-BD33-A0020C13AF29}" srcOrd="1" destOrd="0" presId="urn:microsoft.com/office/officeart/2005/8/layout/orgChart1"/>
    <dgm:cxn modelId="{D22F4365-37C8-453A-ADE0-1FECA87ACEA9}" srcId="{2C45C019-79E9-464D-8868-C2300E9B36D4}" destId="{76591883-BB3B-4325-A81C-A892C781D00A}" srcOrd="0" destOrd="0" parTransId="{5231653E-30B4-4BC2-94A5-1613569522B5}" sibTransId="{F8E890DA-9857-4ED6-990F-D96F31649E41}"/>
    <dgm:cxn modelId="{1734DF69-0EF1-44C4-A790-EA7B961D3C01}" type="presOf" srcId="{BB38E51B-DFD4-4644-A256-05F9DCACC41F}" destId="{9CB12EB7-94FC-41B2-A750-C930CFFDA723}" srcOrd="1" destOrd="0" presId="urn:microsoft.com/office/officeart/2005/8/layout/orgChart1"/>
    <dgm:cxn modelId="{E176CA6C-A05B-4638-82A1-17CE51F9FD5F}" type="presOf" srcId="{A86F6E70-A9BE-4D2F-8B8C-8E837BD29898}" destId="{E3AD50D0-CB3F-426E-861A-A565B2CD483A}" srcOrd="0" destOrd="0" presId="urn:microsoft.com/office/officeart/2005/8/layout/orgChart1"/>
    <dgm:cxn modelId="{3660D44D-3224-45E0-A7E7-EBF1E9DA00A4}" type="presOf" srcId="{5165E303-C72D-401B-83EE-E0B4C0053B33}" destId="{8F6C49A1-736D-4824-A042-3CF536909F30}" srcOrd="1" destOrd="0" presId="urn:microsoft.com/office/officeart/2005/8/layout/orgChart1"/>
    <dgm:cxn modelId="{88FE824F-8854-446F-936B-9943728C86FB}" type="presOf" srcId="{21793BF1-CC9D-40D4-A8CC-8479BD4D1989}" destId="{59A359FD-E681-4BFC-96EE-E445DA143662}" srcOrd="1" destOrd="0" presId="urn:microsoft.com/office/officeart/2005/8/layout/orgChart1"/>
    <dgm:cxn modelId="{D3C40351-2CA4-45A5-9663-DE33B68C9AD1}" srcId="{BB38E51B-DFD4-4644-A256-05F9DCACC41F}" destId="{5165E303-C72D-401B-83EE-E0B4C0053B33}" srcOrd="0" destOrd="0" parTransId="{FF150327-70D0-428F-953E-C286767BFEEB}" sibTransId="{E7C6B757-4000-4B5C-B9D4-2B7AC0DD6ADD}"/>
    <dgm:cxn modelId="{CA28E057-C8FA-48F1-859E-6DBF8149F65C}" type="presOf" srcId="{93F50DFD-3117-4E43-A532-81055F02C874}" destId="{E498B045-78D7-447D-B43C-0B027068C4B7}" srcOrd="0" destOrd="0" presId="urn:microsoft.com/office/officeart/2005/8/layout/orgChart1"/>
    <dgm:cxn modelId="{40246F80-DC94-422A-8CBC-5F55C4117F4D}" type="presOf" srcId="{DCB80DBD-7F22-4564-B186-73388C7FFD68}" destId="{35E7D048-9AF4-4668-90D0-D802984343FC}" srcOrd="1" destOrd="0" presId="urn:microsoft.com/office/officeart/2005/8/layout/orgChart1"/>
    <dgm:cxn modelId="{A52C9682-ADFF-45F6-9CCB-3C2AF151EBAD}" type="presOf" srcId="{21793BF1-CC9D-40D4-A8CC-8479BD4D1989}" destId="{B4A1DBEE-87D0-47B8-AEA7-4B1327B72E39}" srcOrd="0" destOrd="0" presId="urn:microsoft.com/office/officeart/2005/8/layout/orgChart1"/>
    <dgm:cxn modelId="{0FDB0D8B-AD9F-44CE-9ABA-C254CC100203}" srcId="{5165E303-C72D-401B-83EE-E0B4C0053B33}" destId="{CEF1E863-2E43-4751-A6A2-C812231F8991}" srcOrd="0" destOrd="0" parTransId="{A86F6E70-A9BE-4D2F-8B8C-8E837BD29898}" sibTransId="{F5D4FA39-06AD-4244-8277-D001E58BA22D}"/>
    <dgm:cxn modelId="{A7747A9A-AE2D-4C56-8FC7-FE21B78AE0CF}" srcId="{5165E303-C72D-401B-83EE-E0B4C0053B33}" destId="{C24BF89F-DF9E-4F4D-8FA5-CA6927C0E824}" srcOrd="1" destOrd="0" parTransId="{93F50DFD-3117-4E43-A532-81055F02C874}" sibTransId="{4512BAB3-FD75-4B18-A9BD-25CB8C22C2A3}"/>
    <dgm:cxn modelId="{2D6DD49F-7B3A-4646-AE93-2CB51853A74F}" type="presOf" srcId="{F8071F45-3224-49BC-BF31-2A16905B8516}" destId="{DF7BB725-53B2-4552-83CE-DFDF62FD4042}" srcOrd="0" destOrd="0" presId="urn:microsoft.com/office/officeart/2005/8/layout/orgChart1"/>
    <dgm:cxn modelId="{73A662A0-6DD7-440E-A00E-A916B5A6201F}" type="presOf" srcId="{2C45C019-79E9-464D-8868-C2300E9B36D4}" destId="{590E4AC3-FB07-4FFE-816E-8E4680DECCE5}" srcOrd="1" destOrd="0" presId="urn:microsoft.com/office/officeart/2005/8/layout/orgChart1"/>
    <dgm:cxn modelId="{0CA3FCA7-A998-4FFC-A15D-D930252411FE}" type="presOf" srcId="{79983E1F-4ABC-451A-A885-03424D7808C9}" destId="{C5C03A10-5F86-40F6-A6AB-EB3FAD1077A6}" srcOrd="0" destOrd="0" presId="urn:microsoft.com/office/officeart/2005/8/layout/orgChart1"/>
    <dgm:cxn modelId="{8CBE22AD-B510-4E37-96E9-541412CBC98D}" type="presOf" srcId="{5B357FFC-6804-4ED3-8670-F5C3F8E62B5D}" destId="{415DE555-4FE4-49F6-AE18-02E50F1737BE}" srcOrd="1" destOrd="0" presId="urn:microsoft.com/office/officeart/2005/8/layout/orgChart1"/>
    <dgm:cxn modelId="{85E214B6-C60D-4E88-98F6-375CB31F1F0B}" type="presOf" srcId="{CEF1E863-2E43-4751-A6A2-C812231F8991}" destId="{103DD482-8B3E-46DE-859D-86C15152DF1F}" srcOrd="0" destOrd="0" presId="urn:microsoft.com/office/officeart/2005/8/layout/orgChart1"/>
    <dgm:cxn modelId="{DA2962B7-10D1-40AD-8A2D-CEFD110D8442}" type="presOf" srcId="{C24BF89F-DF9E-4F4D-8FA5-CA6927C0E824}" destId="{0337D834-AA05-4C47-B96E-195E213E6CA0}" srcOrd="1" destOrd="0" presId="urn:microsoft.com/office/officeart/2005/8/layout/orgChart1"/>
    <dgm:cxn modelId="{80C37DB7-B083-4FDA-94BA-FB0CE801311F}" type="presOf" srcId="{CEF1E863-2E43-4751-A6A2-C812231F8991}" destId="{F8096DEF-A710-4A6E-A49D-DBD2A2B89D1E}" srcOrd="1" destOrd="0" presId="urn:microsoft.com/office/officeart/2005/8/layout/orgChart1"/>
    <dgm:cxn modelId="{9F9C7CC0-7D70-4C22-A83F-189AE6EDE327}" type="presOf" srcId="{BB38E51B-DFD4-4644-A256-05F9DCACC41F}" destId="{95EE1999-E150-45F2-B2A3-6D8E45119062}" srcOrd="0" destOrd="0" presId="urn:microsoft.com/office/officeart/2005/8/layout/orgChart1"/>
    <dgm:cxn modelId="{7A8EC9C5-22D7-4D56-BEDA-C1E4BF3C009B}" type="presOf" srcId="{5231653E-30B4-4BC2-94A5-1613569522B5}" destId="{46EC651C-325D-4983-8812-C7762A935B65}" srcOrd="0" destOrd="0" presId="urn:microsoft.com/office/officeart/2005/8/layout/orgChart1"/>
    <dgm:cxn modelId="{0E8DE7C5-9307-44AC-9E8F-E19EF7FE73B8}" type="presOf" srcId="{DCB80DBD-7F22-4564-B186-73388C7FFD68}" destId="{14086DD9-61D2-4741-B6C6-5F588D16120F}" srcOrd="0" destOrd="0" presId="urn:microsoft.com/office/officeart/2005/8/layout/orgChart1"/>
    <dgm:cxn modelId="{34CDE3C6-53A9-431F-98D8-E838821DF3D7}" type="presOf" srcId="{5B357FFC-6804-4ED3-8670-F5C3F8E62B5D}" destId="{02869BB4-C072-414F-B926-C62BBFAC17F8}" srcOrd="0" destOrd="0" presId="urn:microsoft.com/office/officeart/2005/8/layout/orgChart1"/>
    <dgm:cxn modelId="{2850B7CA-9EBC-4AB7-8D2F-EB32D69A684B}" type="presOf" srcId="{2C45C019-79E9-464D-8868-C2300E9B36D4}" destId="{B29C5DC0-415B-4043-8C92-CBC6A11362AB}" srcOrd="0" destOrd="0" presId="urn:microsoft.com/office/officeart/2005/8/layout/orgChart1"/>
    <dgm:cxn modelId="{B83EB8CA-3752-4CE5-9BB9-C26846761648}" type="presOf" srcId="{C4ACC683-CE6F-47A2-A2DD-024E431CC016}" destId="{5F92DBD3-CA00-4073-A17D-FF5B104BA924}" srcOrd="0" destOrd="0" presId="urn:microsoft.com/office/officeart/2005/8/layout/orgChart1"/>
    <dgm:cxn modelId="{7B8B67CF-DE27-4396-83F2-C0F8DCB7A8E0}" type="presOf" srcId="{7C6FA9AD-4818-47DD-8867-D33F337E04D6}" destId="{C5C037DF-365E-42C1-9EB7-1D58E6AFC9FC}" srcOrd="0" destOrd="0" presId="urn:microsoft.com/office/officeart/2005/8/layout/orgChart1"/>
    <dgm:cxn modelId="{DF4EF0D1-107F-4BB0-A174-E21D09526A4A}" srcId="{CEF1E863-2E43-4751-A6A2-C812231F8991}" destId="{21793BF1-CC9D-40D4-A8CC-8479BD4D1989}" srcOrd="0" destOrd="0" parTransId="{F8071F45-3224-49BC-BF31-2A16905B8516}" sibTransId="{40D4EB40-CF37-4C86-AA49-43786F53623E}"/>
    <dgm:cxn modelId="{FB543AD9-CDDD-4D0F-8DA2-2DD8B7F19A39}" type="presOf" srcId="{76591883-BB3B-4325-A81C-A892C781D00A}" destId="{297DEBA7-9D50-482A-9C92-990C0F74E890}" srcOrd="1" destOrd="0" presId="urn:microsoft.com/office/officeart/2005/8/layout/orgChart1"/>
    <dgm:cxn modelId="{6ADD0CDF-B3D8-48D7-904B-434BDF9AB0E4}" type="presOf" srcId="{FF150327-70D0-428F-953E-C286767BFEEB}" destId="{B5218321-D2EF-4DAA-9478-4E3993806E3D}" srcOrd="0" destOrd="0" presId="urn:microsoft.com/office/officeart/2005/8/layout/orgChart1"/>
    <dgm:cxn modelId="{886D15E1-8F8D-48D9-A6CD-DB1A67E4CD08}" type="presOf" srcId="{79983E1F-4ABC-451A-A885-03424D7808C9}" destId="{56F0DA56-2F63-4D81-9625-770337EAEEA9}" srcOrd="1" destOrd="0" presId="urn:microsoft.com/office/officeart/2005/8/layout/orgChart1"/>
    <dgm:cxn modelId="{D73152E5-37B9-4238-B04A-3BDB99132FAE}" srcId="{79983E1F-4ABC-451A-A885-03424D7808C9}" destId="{2C45C019-79E9-464D-8868-C2300E9B36D4}" srcOrd="0" destOrd="0" parTransId="{6019FBBB-B145-4A5C-ADF7-9C1A25A8A1DB}" sibTransId="{92BD1DC6-856C-4D93-B171-C38874D641BD}"/>
    <dgm:cxn modelId="{39085EEF-F012-4A3A-998F-B9FBD8F22724}" type="presOf" srcId="{04D49C42-546F-4BD2-94BE-D2BE0ABBEA7A}" destId="{C4DBD6D1-483B-4F84-82E9-B6CB73A33371}" srcOrd="0" destOrd="0" presId="urn:microsoft.com/office/officeart/2005/8/layout/orgChart1"/>
    <dgm:cxn modelId="{4BBB36F4-44A1-4194-B684-73D76239B2F2}" type="presOf" srcId="{65E50388-16A4-4862-B2DD-C0D631399157}" destId="{C5F2ED71-8441-4E99-B67D-A20F1C7F7F69}" srcOrd="0" destOrd="0" presId="urn:microsoft.com/office/officeart/2005/8/layout/orgChart1"/>
    <dgm:cxn modelId="{17AC18F8-30F4-4785-A3F9-5C3F62DA3281}" type="presOf" srcId="{6019FBBB-B145-4A5C-ADF7-9C1A25A8A1DB}" destId="{16810057-C626-4CB2-8567-A3F077618707}" srcOrd="0" destOrd="0" presId="urn:microsoft.com/office/officeart/2005/8/layout/orgChart1"/>
    <dgm:cxn modelId="{D591DE2B-7FCE-4F3B-9E20-582224DA538C}" type="presParOf" srcId="{C5F2ED71-8441-4E99-B67D-A20F1C7F7F69}" destId="{8988DBE1-8883-468A-A716-6A609731CC71}" srcOrd="0" destOrd="0" presId="urn:microsoft.com/office/officeart/2005/8/layout/orgChart1"/>
    <dgm:cxn modelId="{C0129357-8DBA-435E-8F47-4DEB1A72A990}" type="presParOf" srcId="{8988DBE1-8883-468A-A716-6A609731CC71}" destId="{D5856F6C-8337-452D-9788-6BBB3E77B066}" srcOrd="0" destOrd="0" presId="urn:microsoft.com/office/officeart/2005/8/layout/orgChart1"/>
    <dgm:cxn modelId="{CE6BCC53-5231-42BD-AA85-0ACD602E54EB}" type="presParOf" srcId="{D5856F6C-8337-452D-9788-6BBB3E77B066}" destId="{C5C037DF-365E-42C1-9EB7-1D58E6AFC9FC}" srcOrd="0" destOrd="0" presId="urn:microsoft.com/office/officeart/2005/8/layout/orgChart1"/>
    <dgm:cxn modelId="{ED8BB9D4-1CB9-4C15-8DBD-62746D8AFCE9}" type="presParOf" srcId="{D5856F6C-8337-452D-9788-6BBB3E77B066}" destId="{D6F4954B-5296-4D11-8E57-FC0AD9A4B2AD}" srcOrd="1" destOrd="0" presId="urn:microsoft.com/office/officeart/2005/8/layout/orgChart1"/>
    <dgm:cxn modelId="{CEE4247D-25E0-477C-8268-1FF0F9F8C6EA}" type="presParOf" srcId="{8988DBE1-8883-468A-A716-6A609731CC71}" destId="{0567EBF4-B770-49CA-A9C2-3B6C2BDDC1AF}" srcOrd="1" destOrd="0" presId="urn:microsoft.com/office/officeart/2005/8/layout/orgChart1"/>
    <dgm:cxn modelId="{4662010A-78D4-4D3C-8D28-D012507DDA11}" type="presParOf" srcId="{0567EBF4-B770-49CA-A9C2-3B6C2BDDC1AF}" destId="{38C8572F-BF35-4DD4-B73D-EC5EA230FD35}" srcOrd="0" destOrd="0" presId="urn:microsoft.com/office/officeart/2005/8/layout/orgChart1"/>
    <dgm:cxn modelId="{7FC41F86-F570-4FE3-BD2A-93AD97245909}" type="presParOf" srcId="{0567EBF4-B770-49CA-A9C2-3B6C2BDDC1AF}" destId="{6DBD8E4F-E895-43CD-8A89-2E7D02B8EF40}" srcOrd="1" destOrd="0" presId="urn:microsoft.com/office/officeart/2005/8/layout/orgChart1"/>
    <dgm:cxn modelId="{C2C91EAD-1EB9-4858-B6D5-E7ABF5AABE6C}" type="presParOf" srcId="{6DBD8E4F-E895-43CD-8A89-2E7D02B8EF40}" destId="{4D9A2357-13C1-4E9C-B2EE-A6AF8D730004}" srcOrd="0" destOrd="0" presId="urn:microsoft.com/office/officeart/2005/8/layout/orgChart1"/>
    <dgm:cxn modelId="{82ED63E5-D686-4BEB-A066-3774167B060E}" type="presParOf" srcId="{4D9A2357-13C1-4E9C-B2EE-A6AF8D730004}" destId="{C5C03A10-5F86-40F6-A6AB-EB3FAD1077A6}" srcOrd="0" destOrd="0" presId="urn:microsoft.com/office/officeart/2005/8/layout/orgChart1"/>
    <dgm:cxn modelId="{0A398D45-D45E-4809-8706-881ED96948F2}" type="presParOf" srcId="{4D9A2357-13C1-4E9C-B2EE-A6AF8D730004}" destId="{56F0DA56-2F63-4D81-9625-770337EAEEA9}" srcOrd="1" destOrd="0" presId="urn:microsoft.com/office/officeart/2005/8/layout/orgChart1"/>
    <dgm:cxn modelId="{9162F981-4472-4FFE-98F2-424C36A12718}" type="presParOf" srcId="{6DBD8E4F-E895-43CD-8A89-2E7D02B8EF40}" destId="{3EFF1BEA-7092-49B8-B5F2-579CAA4E65E4}" srcOrd="1" destOrd="0" presId="urn:microsoft.com/office/officeart/2005/8/layout/orgChart1"/>
    <dgm:cxn modelId="{E85E33DC-2568-46CE-BF00-C2F1EC14446A}" type="presParOf" srcId="{3EFF1BEA-7092-49B8-B5F2-579CAA4E65E4}" destId="{16810057-C626-4CB2-8567-A3F077618707}" srcOrd="0" destOrd="0" presId="urn:microsoft.com/office/officeart/2005/8/layout/orgChart1"/>
    <dgm:cxn modelId="{4F7F3235-8A2F-4440-A566-BB316F4DDBD8}" type="presParOf" srcId="{3EFF1BEA-7092-49B8-B5F2-579CAA4E65E4}" destId="{B2899EF4-33CE-4911-A162-5ADD0B7B0E72}" srcOrd="1" destOrd="0" presId="urn:microsoft.com/office/officeart/2005/8/layout/orgChart1"/>
    <dgm:cxn modelId="{8755ECC6-CA0E-40D2-801E-D3E7363E9CFD}" type="presParOf" srcId="{B2899EF4-33CE-4911-A162-5ADD0B7B0E72}" destId="{80CD8A9B-4EA9-4347-9F46-3810AE0E80D7}" srcOrd="0" destOrd="0" presId="urn:microsoft.com/office/officeart/2005/8/layout/orgChart1"/>
    <dgm:cxn modelId="{54241797-C9E9-4CB2-A746-E3B5674A23E5}" type="presParOf" srcId="{80CD8A9B-4EA9-4347-9F46-3810AE0E80D7}" destId="{B29C5DC0-415B-4043-8C92-CBC6A11362AB}" srcOrd="0" destOrd="0" presId="urn:microsoft.com/office/officeart/2005/8/layout/orgChart1"/>
    <dgm:cxn modelId="{7AA3D6AC-DE49-4FEC-BFBB-EAF95E27A0FF}" type="presParOf" srcId="{80CD8A9B-4EA9-4347-9F46-3810AE0E80D7}" destId="{590E4AC3-FB07-4FFE-816E-8E4680DECCE5}" srcOrd="1" destOrd="0" presId="urn:microsoft.com/office/officeart/2005/8/layout/orgChart1"/>
    <dgm:cxn modelId="{58DBFE58-94AF-4A9F-8E0B-59FD072E1E6A}" type="presParOf" srcId="{B2899EF4-33CE-4911-A162-5ADD0B7B0E72}" destId="{062F63E6-83FE-4070-B9C2-793CD38394F7}" srcOrd="1" destOrd="0" presId="urn:microsoft.com/office/officeart/2005/8/layout/orgChart1"/>
    <dgm:cxn modelId="{1BF162CE-4749-4973-8737-46AFE06B498F}" type="presParOf" srcId="{062F63E6-83FE-4070-B9C2-793CD38394F7}" destId="{46EC651C-325D-4983-8812-C7762A935B65}" srcOrd="0" destOrd="0" presId="urn:microsoft.com/office/officeart/2005/8/layout/orgChart1"/>
    <dgm:cxn modelId="{2CCF7755-422E-4E07-AD18-E2201CF4296C}" type="presParOf" srcId="{062F63E6-83FE-4070-B9C2-793CD38394F7}" destId="{150D3EBA-3856-49CD-94E2-1387EC891C12}" srcOrd="1" destOrd="0" presId="urn:microsoft.com/office/officeart/2005/8/layout/orgChart1"/>
    <dgm:cxn modelId="{1E1D5181-4E3D-4111-9CB7-98C473E346CE}" type="presParOf" srcId="{150D3EBA-3856-49CD-94E2-1387EC891C12}" destId="{6A5EC59A-8AFA-4725-90FB-4A616A9C5AF1}" srcOrd="0" destOrd="0" presId="urn:microsoft.com/office/officeart/2005/8/layout/orgChart1"/>
    <dgm:cxn modelId="{3491794C-29BB-4E76-B448-9AC8E3F0F2BF}" type="presParOf" srcId="{6A5EC59A-8AFA-4725-90FB-4A616A9C5AF1}" destId="{770D42E9-C74C-483E-93AF-E3E180DC7BC5}" srcOrd="0" destOrd="0" presId="urn:microsoft.com/office/officeart/2005/8/layout/orgChart1"/>
    <dgm:cxn modelId="{CA660D1F-F1AF-4A69-96C9-C4B523A01872}" type="presParOf" srcId="{6A5EC59A-8AFA-4725-90FB-4A616A9C5AF1}" destId="{297DEBA7-9D50-482A-9C92-990C0F74E890}" srcOrd="1" destOrd="0" presId="urn:microsoft.com/office/officeart/2005/8/layout/orgChart1"/>
    <dgm:cxn modelId="{0E2DDBDA-6AE2-4ED7-B373-1DB817CE09DE}" type="presParOf" srcId="{150D3EBA-3856-49CD-94E2-1387EC891C12}" destId="{2EB54E34-38D4-4A32-BD60-2DF5E95120A1}" srcOrd="1" destOrd="0" presId="urn:microsoft.com/office/officeart/2005/8/layout/orgChart1"/>
    <dgm:cxn modelId="{BF95A3E3-6D9C-4713-A12E-C9F06978C684}" type="presParOf" srcId="{2EB54E34-38D4-4A32-BD60-2DF5E95120A1}" destId="{C4DBD6D1-483B-4F84-82E9-B6CB73A33371}" srcOrd="0" destOrd="0" presId="urn:microsoft.com/office/officeart/2005/8/layout/orgChart1"/>
    <dgm:cxn modelId="{73428044-B004-4D9B-968A-D37D1ADA58C8}" type="presParOf" srcId="{2EB54E34-38D4-4A32-BD60-2DF5E95120A1}" destId="{ED0257F3-F7DD-44EF-A8B8-63EC2D91B2F7}" srcOrd="1" destOrd="0" presId="urn:microsoft.com/office/officeart/2005/8/layout/orgChart1"/>
    <dgm:cxn modelId="{5F278833-F43E-4265-9D3F-FC7F23EC7593}" type="presParOf" srcId="{ED0257F3-F7DD-44EF-A8B8-63EC2D91B2F7}" destId="{CEEC4456-DDAD-4200-9225-E314500F7874}" srcOrd="0" destOrd="0" presId="urn:microsoft.com/office/officeart/2005/8/layout/orgChart1"/>
    <dgm:cxn modelId="{71E897DF-54EF-43BD-997D-F846156FF58B}" type="presParOf" srcId="{CEEC4456-DDAD-4200-9225-E314500F7874}" destId="{95EE1999-E150-45F2-B2A3-6D8E45119062}" srcOrd="0" destOrd="0" presId="urn:microsoft.com/office/officeart/2005/8/layout/orgChart1"/>
    <dgm:cxn modelId="{0666577A-24BE-41BE-9555-E2A7084AE33D}" type="presParOf" srcId="{CEEC4456-DDAD-4200-9225-E314500F7874}" destId="{9CB12EB7-94FC-41B2-A750-C930CFFDA723}" srcOrd="1" destOrd="0" presId="urn:microsoft.com/office/officeart/2005/8/layout/orgChart1"/>
    <dgm:cxn modelId="{C3B6B38F-56FC-4B1C-A712-6F12CD6C1EA6}" type="presParOf" srcId="{ED0257F3-F7DD-44EF-A8B8-63EC2D91B2F7}" destId="{DEE8BE1C-C5A6-4120-9190-E142620146BC}" srcOrd="1" destOrd="0" presId="urn:microsoft.com/office/officeart/2005/8/layout/orgChart1"/>
    <dgm:cxn modelId="{D623A0A0-1B04-4CED-A6FE-B94C1EB218B6}" type="presParOf" srcId="{DEE8BE1C-C5A6-4120-9190-E142620146BC}" destId="{B5218321-D2EF-4DAA-9478-4E3993806E3D}" srcOrd="0" destOrd="0" presId="urn:microsoft.com/office/officeart/2005/8/layout/orgChart1"/>
    <dgm:cxn modelId="{05F814F7-B967-43C5-BDB5-8FA0EAFF4654}" type="presParOf" srcId="{DEE8BE1C-C5A6-4120-9190-E142620146BC}" destId="{B99E5BBE-AE5C-4D34-8004-A2D427F288CA}" srcOrd="1" destOrd="0" presId="urn:microsoft.com/office/officeart/2005/8/layout/orgChart1"/>
    <dgm:cxn modelId="{34A8B149-A801-4326-8C15-D538C508B902}" type="presParOf" srcId="{B99E5BBE-AE5C-4D34-8004-A2D427F288CA}" destId="{D7A55712-E259-4927-9C6D-27202D3D8519}" srcOrd="0" destOrd="0" presId="urn:microsoft.com/office/officeart/2005/8/layout/orgChart1"/>
    <dgm:cxn modelId="{62872600-86BB-4263-B30E-24F51600C5F0}" type="presParOf" srcId="{D7A55712-E259-4927-9C6D-27202D3D8519}" destId="{02A0EE52-D7D1-4249-BB54-C3C8CA59DFD0}" srcOrd="0" destOrd="0" presId="urn:microsoft.com/office/officeart/2005/8/layout/orgChart1"/>
    <dgm:cxn modelId="{1A96D715-0AFF-49B7-9243-69D904D009F0}" type="presParOf" srcId="{D7A55712-E259-4927-9C6D-27202D3D8519}" destId="{8F6C49A1-736D-4824-A042-3CF536909F30}" srcOrd="1" destOrd="0" presId="urn:microsoft.com/office/officeart/2005/8/layout/orgChart1"/>
    <dgm:cxn modelId="{8FBA0484-F892-492A-A9A1-448DE182C7DD}" type="presParOf" srcId="{B99E5BBE-AE5C-4D34-8004-A2D427F288CA}" destId="{66BDE081-47A5-40F0-B0C6-CD897BD0721C}" srcOrd="1" destOrd="0" presId="urn:microsoft.com/office/officeart/2005/8/layout/orgChart1"/>
    <dgm:cxn modelId="{511CE61E-D100-4D12-90D5-2EAF3B179612}" type="presParOf" srcId="{66BDE081-47A5-40F0-B0C6-CD897BD0721C}" destId="{E3AD50D0-CB3F-426E-861A-A565B2CD483A}" srcOrd="0" destOrd="0" presId="urn:microsoft.com/office/officeart/2005/8/layout/orgChart1"/>
    <dgm:cxn modelId="{D74B4465-AB0F-4BDA-A87C-6FCD62C42D7E}" type="presParOf" srcId="{66BDE081-47A5-40F0-B0C6-CD897BD0721C}" destId="{0D5AAB53-4DAE-4F24-801D-A276E9F753BE}" srcOrd="1" destOrd="0" presId="urn:microsoft.com/office/officeart/2005/8/layout/orgChart1"/>
    <dgm:cxn modelId="{CB704216-E631-4A72-A84A-968AD1ADEAF0}" type="presParOf" srcId="{0D5AAB53-4DAE-4F24-801D-A276E9F753BE}" destId="{25F4E1F0-7D2A-4E96-90F2-308044860860}" srcOrd="0" destOrd="0" presId="urn:microsoft.com/office/officeart/2005/8/layout/orgChart1"/>
    <dgm:cxn modelId="{D5049599-A51C-4F63-B2CF-DD12A844DBE3}" type="presParOf" srcId="{25F4E1F0-7D2A-4E96-90F2-308044860860}" destId="{103DD482-8B3E-46DE-859D-86C15152DF1F}" srcOrd="0" destOrd="0" presId="urn:microsoft.com/office/officeart/2005/8/layout/orgChart1"/>
    <dgm:cxn modelId="{D1040957-F9C3-4681-BDAB-E75A1AA0321F}" type="presParOf" srcId="{25F4E1F0-7D2A-4E96-90F2-308044860860}" destId="{F8096DEF-A710-4A6E-A49D-DBD2A2B89D1E}" srcOrd="1" destOrd="0" presId="urn:microsoft.com/office/officeart/2005/8/layout/orgChart1"/>
    <dgm:cxn modelId="{541B4F8A-64CE-49FC-A5E3-BDDCD08DD324}" type="presParOf" srcId="{0D5AAB53-4DAE-4F24-801D-A276E9F753BE}" destId="{3683E66F-0CC5-4601-8409-B3D2C93B5315}" srcOrd="1" destOrd="0" presId="urn:microsoft.com/office/officeart/2005/8/layout/orgChart1"/>
    <dgm:cxn modelId="{F87ED60F-2DCC-4C80-9899-5E3E5B34012C}" type="presParOf" srcId="{3683E66F-0CC5-4601-8409-B3D2C93B5315}" destId="{DF7BB725-53B2-4552-83CE-DFDF62FD4042}" srcOrd="0" destOrd="0" presId="urn:microsoft.com/office/officeart/2005/8/layout/orgChart1"/>
    <dgm:cxn modelId="{9E4C3A1C-98D0-4401-9099-7660CA119987}" type="presParOf" srcId="{3683E66F-0CC5-4601-8409-B3D2C93B5315}" destId="{1DE6FDB2-0709-4FCF-9D41-1885AB593511}" srcOrd="1" destOrd="0" presId="urn:microsoft.com/office/officeart/2005/8/layout/orgChart1"/>
    <dgm:cxn modelId="{8103A099-CFA9-4D07-8260-0D682E405983}" type="presParOf" srcId="{1DE6FDB2-0709-4FCF-9D41-1885AB593511}" destId="{ABE5D1C0-8497-4848-8F5D-34BC7122269E}" srcOrd="0" destOrd="0" presId="urn:microsoft.com/office/officeart/2005/8/layout/orgChart1"/>
    <dgm:cxn modelId="{842B9A08-CF7B-4312-A268-BFB5FA3DC837}" type="presParOf" srcId="{ABE5D1C0-8497-4848-8F5D-34BC7122269E}" destId="{B4A1DBEE-87D0-47B8-AEA7-4B1327B72E39}" srcOrd="0" destOrd="0" presId="urn:microsoft.com/office/officeart/2005/8/layout/orgChart1"/>
    <dgm:cxn modelId="{D29F31F6-A521-45EB-85AE-3B1292704465}" type="presParOf" srcId="{ABE5D1C0-8497-4848-8F5D-34BC7122269E}" destId="{59A359FD-E681-4BFC-96EE-E445DA143662}" srcOrd="1" destOrd="0" presId="urn:microsoft.com/office/officeart/2005/8/layout/orgChart1"/>
    <dgm:cxn modelId="{7B7CD7C7-F324-40B5-BDB7-66CB5FB5E4E1}" type="presParOf" srcId="{1DE6FDB2-0709-4FCF-9D41-1885AB593511}" destId="{358B0983-FD0D-464E-804E-7B99C6A8333F}" srcOrd="1" destOrd="0" presId="urn:microsoft.com/office/officeart/2005/8/layout/orgChart1"/>
    <dgm:cxn modelId="{B9E5E1D0-49D6-4B53-9A05-87DF5F1BB646}" type="presParOf" srcId="{358B0983-FD0D-464E-804E-7B99C6A8333F}" destId="{5F92DBD3-CA00-4073-A17D-FF5B104BA924}" srcOrd="0" destOrd="0" presId="urn:microsoft.com/office/officeart/2005/8/layout/orgChart1"/>
    <dgm:cxn modelId="{D6E1A6DF-09BE-4DBD-AE7B-01F4647B921C}" type="presParOf" srcId="{358B0983-FD0D-464E-804E-7B99C6A8333F}" destId="{0C6F8A91-F3FC-47A0-A76E-3D4C34C2DB10}" srcOrd="1" destOrd="0" presId="urn:microsoft.com/office/officeart/2005/8/layout/orgChart1"/>
    <dgm:cxn modelId="{85B39813-548B-46FD-B2DC-36380F907C6E}" type="presParOf" srcId="{0C6F8A91-F3FC-47A0-A76E-3D4C34C2DB10}" destId="{0209335C-4F23-4676-B994-F595C067F6E2}" srcOrd="0" destOrd="0" presId="urn:microsoft.com/office/officeart/2005/8/layout/orgChart1"/>
    <dgm:cxn modelId="{6360D7A5-B44A-4848-943E-9839A68FB03C}" type="presParOf" srcId="{0209335C-4F23-4676-B994-F595C067F6E2}" destId="{02869BB4-C072-414F-B926-C62BBFAC17F8}" srcOrd="0" destOrd="0" presId="urn:microsoft.com/office/officeart/2005/8/layout/orgChart1"/>
    <dgm:cxn modelId="{49E677F7-8EE6-4E22-ABFF-56BB9E8E257B}" type="presParOf" srcId="{0209335C-4F23-4676-B994-F595C067F6E2}" destId="{415DE555-4FE4-49F6-AE18-02E50F1737BE}" srcOrd="1" destOrd="0" presId="urn:microsoft.com/office/officeart/2005/8/layout/orgChart1"/>
    <dgm:cxn modelId="{F571E5A1-6D3B-41CE-A620-9D65DD0004F2}" type="presParOf" srcId="{0C6F8A91-F3FC-47A0-A76E-3D4C34C2DB10}" destId="{2342D183-ABF1-4D52-B5A7-6918C549F5A5}" srcOrd="1" destOrd="0" presId="urn:microsoft.com/office/officeart/2005/8/layout/orgChart1"/>
    <dgm:cxn modelId="{7D5B14D7-60E8-4955-AD93-69E198D3BFC0}" type="presParOf" srcId="{0C6F8A91-F3FC-47A0-A76E-3D4C34C2DB10}" destId="{3747DC0C-D9AB-4D99-9666-15CAEB826943}" srcOrd="2" destOrd="0" presId="urn:microsoft.com/office/officeart/2005/8/layout/orgChart1"/>
    <dgm:cxn modelId="{F254039C-5973-4932-8AC6-4CA5A33994EA}" type="presParOf" srcId="{358B0983-FD0D-464E-804E-7B99C6A8333F}" destId="{8F359901-8FE0-4337-8917-71FE47AF506A}" srcOrd="2" destOrd="0" presId="urn:microsoft.com/office/officeart/2005/8/layout/orgChart1"/>
    <dgm:cxn modelId="{66A894E7-2CF2-4477-90C4-635D0F208B47}" type="presParOf" srcId="{358B0983-FD0D-464E-804E-7B99C6A8333F}" destId="{76D7D856-59ED-496A-9DE6-277E93130FEC}" srcOrd="3" destOrd="0" presId="urn:microsoft.com/office/officeart/2005/8/layout/orgChart1"/>
    <dgm:cxn modelId="{CFB57D31-8244-4FF5-9F99-57EE6D7DD282}" type="presParOf" srcId="{76D7D856-59ED-496A-9DE6-277E93130FEC}" destId="{4D9C3830-973A-4979-9CA0-176810F5179E}" srcOrd="0" destOrd="0" presId="urn:microsoft.com/office/officeart/2005/8/layout/orgChart1"/>
    <dgm:cxn modelId="{8AE05876-1766-43FF-9ABE-4AE13362399C}" type="presParOf" srcId="{4D9C3830-973A-4979-9CA0-176810F5179E}" destId="{FEAB1F2B-4274-4890-835E-8E8BCDE1E357}" srcOrd="0" destOrd="0" presId="urn:microsoft.com/office/officeart/2005/8/layout/orgChart1"/>
    <dgm:cxn modelId="{B4EE1410-B5AE-47FB-A16F-AD666D04BE80}" type="presParOf" srcId="{4D9C3830-973A-4979-9CA0-176810F5179E}" destId="{4F19A2DF-A513-4C91-BD33-A0020C13AF29}" srcOrd="1" destOrd="0" presId="urn:microsoft.com/office/officeart/2005/8/layout/orgChart1"/>
    <dgm:cxn modelId="{BF3D7090-E12F-48C8-AA1C-B1406CBB046F}" type="presParOf" srcId="{76D7D856-59ED-496A-9DE6-277E93130FEC}" destId="{85DEBA9E-52FA-47FD-9656-387F97598036}" srcOrd="1" destOrd="0" presId="urn:microsoft.com/office/officeart/2005/8/layout/orgChart1"/>
    <dgm:cxn modelId="{118F28D6-42E1-4FE3-BD53-72449EDA731E}" type="presParOf" srcId="{76D7D856-59ED-496A-9DE6-277E93130FEC}" destId="{DBD70C3C-1EC9-4D01-917A-49BF04DBAF73}" srcOrd="2" destOrd="0" presId="urn:microsoft.com/office/officeart/2005/8/layout/orgChart1"/>
    <dgm:cxn modelId="{C47DF95E-B5BF-4895-8425-EB3E456B69EE}" type="presParOf" srcId="{358B0983-FD0D-464E-804E-7B99C6A8333F}" destId="{95867105-C9F1-4D79-9923-C9FC2C47AB7E}" srcOrd="4" destOrd="0" presId="urn:microsoft.com/office/officeart/2005/8/layout/orgChart1"/>
    <dgm:cxn modelId="{96077CCE-0A64-4DFC-9F2F-912FEA889798}" type="presParOf" srcId="{358B0983-FD0D-464E-804E-7B99C6A8333F}" destId="{C9713257-AE18-4BEB-B508-CF8877F1758B}" srcOrd="5" destOrd="0" presId="urn:microsoft.com/office/officeart/2005/8/layout/orgChart1"/>
    <dgm:cxn modelId="{7AFFD0C3-3FF7-481A-828B-FE461BAEF6E9}" type="presParOf" srcId="{C9713257-AE18-4BEB-B508-CF8877F1758B}" destId="{AE91D417-7610-4B26-81F4-30AF3A12F7AC}" srcOrd="0" destOrd="0" presId="urn:microsoft.com/office/officeart/2005/8/layout/orgChart1"/>
    <dgm:cxn modelId="{A307104D-B429-49B6-985D-B22C110D35FC}" type="presParOf" srcId="{AE91D417-7610-4B26-81F4-30AF3A12F7AC}" destId="{14086DD9-61D2-4741-B6C6-5F588D16120F}" srcOrd="0" destOrd="0" presId="urn:microsoft.com/office/officeart/2005/8/layout/orgChart1"/>
    <dgm:cxn modelId="{E981A4A3-7D8A-4A6E-8560-73139882D647}" type="presParOf" srcId="{AE91D417-7610-4B26-81F4-30AF3A12F7AC}" destId="{35E7D048-9AF4-4668-90D0-D802984343FC}" srcOrd="1" destOrd="0" presId="urn:microsoft.com/office/officeart/2005/8/layout/orgChart1"/>
    <dgm:cxn modelId="{AD3B8E14-984F-4F9C-AB0A-2FD1029C5260}" type="presParOf" srcId="{C9713257-AE18-4BEB-B508-CF8877F1758B}" destId="{3F8B9621-C0C7-4268-9010-6C480830E5A2}" srcOrd="1" destOrd="0" presId="urn:microsoft.com/office/officeart/2005/8/layout/orgChart1"/>
    <dgm:cxn modelId="{2DDF4AFD-41A6-4979-B09F-155184ED7367}" type="presParOf" srcId="{C9713257-AE18-4BEB-B508-CF8877F1758B}" destId="{9417C379-BF7C-4A93-9A05-1F6101897CAA}" srcOrd="2" destOrd="0" presId="urn:microsoft.com/office/officeart/2005/8/layout/orgChart1"/>
    <dgm:cxn modelId="{C5D0F009-8B38-4D2D-8203-DA236664B7F0}" type="presParOf" srcId="{1DE6FDB2-0709-4FCF-9D41-1885AB593511}" destId="{75289659-9064-48F4-8F9B-8EE994929DA5}" srcOrd="2" destOrd="0" presId="urn:microsoft.com/office/officeart/2005/8/layout/orgChart1"/>
    <dgm:cxn modelId="{D80FB53D-5F00-45A8-8674-DECFB42C2BB2}" type="presParOf" srcId="{0D5AAB53-4DAE-4F24-801D-A276E9F753BE}" destId="{7372A847-8C7B-42D7-9287-F3B8CA48085D}" srcOrd="2" destOrd="0" presId="urn:microsoft.com/office/officeart/2005/8/layout/orgChart1"/>
    <dgm:cxn modelId="{8C277D33-72D7-4029-BC39-D1D7BABA0282}" type="presParOf" srcId="{66BDE081-47A5-40F0-B0C6-CD897BD0721C}" destId="{E498B045-78D7-447D-B43C-0B027068C4B7}" srcOrd="2" destOrd="0" presId="urn:microsoft.com/office/officeart/2005/8/layout/orgChart1"/>
    <dgm:cxn modelId="{CDF8C4B1-E6E8-4B6F-82F5-6D0D3E3CE68F}" type="presParOf" srcId="{66BDE081-47A5-40F0-B0C6-CD897BD0721C}" destId="{FC27FA42-BED0-4A4F-AD0A-CEABAE3DBBF2}" srcOrd="3" destOrd="0" presId="urn:microsoft.com/office/officeart/2005/8/layout/orgChart1"/>
    <dgm:cxn modelId="{B9CD3DEE-3315-48D7-848D-02C3015E0D5B}" type="presParOf" srcId="{FC27FA42-BED0-4A4F-AD0A-CEABAE3DBBF2}" destId="{FD5A0E50-0899-417C-B1D6-8666A6A6AA95}" srcOrd="0" destOrd="0" presId="urn:microsoft.com/office/officeart/2005/8/layout/orgChart1"/>
    <dgm:cxn modelId="{C1758175-EE6B-49C1-8E10-4ED8A477F9FF}" type="presParOf" srcId="{FD5A0E50-0899-417C-B1D6-8666A6A6AA95}" destId="{6AF81793-813B-4536-9237-5385731B1E0B}" srcOrd="0" destOrd="0" presId="urn:microsoft.com/office/officeart/2005/8/layout/orgChart1"/>
    <dgm:cxn modelId="{BB36BFF4-0700-439D-A8E4-3C4396E77094}" type="presParOf" srcId="{FD5A0E50-0899-417C-B1D6-8666A6A6AA95}" destId="{0337D834-AA05-4C47-B96E-195E213E6CA0}" srcOrd="1" destOrd="0" presId="urn:microsoft.com/office/officeart/2005/8/layout/orgChart1"/>
    <dgm:cxn modelId="{62B75B9C-3E40-4807-B79A-A76418B8D4A9}" type="presParOf" srcId="{FC27FA42-BED0-4A4F-AD0A-CEABAE3DBBF2}" destId="{D38A0A0B-9C73-47EF-8291-E799AEF8EC21}" srcOrd="1" destOrd="0" presId="urn:microsoft.com/office/officeart/2005/8/layout/orgChart1"/>
    <dgm:cxn modelId="{247A9B20-679D-44D6-9EB1-0E927B42D869}" type="presParOf" srcId="{FC27FA42-BED0-4A4F-AD0A-CEABAE3DBBF2}" destId="{91B8388F-F914-4C83-9A33-5C956598D8F9}" srcOrd="2" destOrd="0" presId="urn:microsoft.com/office/officeart/2005/8/layout/orgChart1"/>
    <dgm:cxn modelId="{E9BC9131-D075-4C40-8B0F-E3ADEE13F8E0}" type="presParOf" srcId="{B99E5BBE-AE5C-4D34-8004-A2D427F288CA}" destId="{B3AB559F-B51D-46B7-8EFE-6ADB815DD643}" srcOrd="2" destOrd="0" presId="urn:microsoft.com/office/officeart/2005/8/layout/orgChart1"/>
    <dgm:cxn modelId="{84937A6C-C885-4DF3-AED3-210ECC61F613}" type="presParOf" srcId="{ED0257F3-F7DD-44EF-A8B8-63EC2D91B2F7}" destId="{BEAC8891-AB38-46F3-A912-45733C404CB5}" srcOrd="2" destOrd="0" presId="urn:microsoft.com/office/officeart/2005/8/layout/orgChart1"/>
    <dgm:cxn modelId="{D0C0D2D5-C0A7-4072-B150-DD9CD29E5A67}" type="presParOf" srcId="{150D3EBA-3856-49CD-94E2-1387EC891C12}" destId="{8E23DEFA-B743-4821-82EB-2D5332546870}" srcOrd="2" destOrd="0" presId="urn:microsoft.com/office/officeart/2005/8/layout/orgChart1"/>
    <dgm:cxn modelId="{508AAB53-D45E-4E61-904C-6081AFC368D6}" type="presParOf" srcId="{B2899EF4-33CE-4911-A162-5ADD0B7B0E72}" destId="{A980CCE7-CA70-491B-8901-AB90BE63A158}" srcOrd="2" destOrd="0" presId="urn:microsoft.com/office/officeart/2005/8/layout/orgChart1"/>
    <dgm:cxn modelId="{5DD15CA8-8CA1-4AAE-96C2-F50999736A6B}" type="presParOf" srcId="{6DBD8E4F-E895-43CD-8A89-2E7D02B8EF40}" destId="{821CA75F-86A6-4683-8AE8-FA98F5E77FA0}" srcOrd="2" destOrd="0" presId="urn:microsoft.com/office/officeart/2005/8/layout/orgChart1"/>
    <dgm:cxn modelId="{CB474737-758E-40E8-8C04-78397F3CD8CD}" type="presParOf" srcId="{8988DBE1-8883-468A-A716-6A609731CC71}" destId="{448A770A-8D67-4EC5-A27E-50FC583C7144}" srcOrd="2" destOrd="0" presId="urn:microsoft.com/office/officeart/2005/8/layout/orgChart1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E498B045-78D7-447D-B43C-0B027068C4B7}">
      <dsp:nvSpPr>
        <dsp:cNvPr id="0" name=""/>
        <dsp:cNvSpPr/>
      </dsp:nvSpPr>
      <dsp:spPr>
        <a:xfrm>
          <a:off x="4676775" y="4263468"/>
          <a:ext cx="636384" cy="220893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10446"/>
              </a:lnTo>
              <a:lnTo>
                <a:pt x="636384" y="110446"/>
              </a:lnTo>
              <a:lnTo>
                <a:pt x="636384" y="220893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5867105-C9F1-4D79-9923-C9FC2C47AB7E}">
      <dsp:nvSpPr>
        <dsp:cNvPr id="0" name=""/>
        <dsp:cNvSpPr/>
      </dsp:nvSpPr>
      <dsp:spPr>
        <a:xfrm>
          <a:off x="3619641" y="5757131"/>
          <a:ext cx="157781" cy="1977524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977524"/>
              </a:lnTo>
              <a:lnTo>
                <a:pt x="157781" y="1977524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F359901-8FE0-4337-8917-71FE47AF506A}">
      <dsp:nvSpPr>
        <dsp:cNvPr id="0" name=""/>
        <dsp:cNvSpPr/>
      </dsp:nvSpPr>
      <dsp:spPr>
        <a:xfrm>
          <a:off x="3619641" y="5757131"/>
          <a:ext cx="157781" cy="1230693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230693"/>
              </a:lnTo>
              <a:lnTo>
                <a:pt x="157781" y="1230693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5F92DBD3-CA00-4073-A17D-FF5B104BA924}">
      <dsp:nvSpPr>
        <dsp:cNvPr id="0" name=""/>
        <dsp:cNvSpPr/>
      </dsp:nvSpPr>
      <dsp:spPr>
        <a:xfrm>
          <a:off x="3619641" y="5757131"/>
          <a:ext cx="157781" cy="483862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483862"/>
              </a:lnTo>
              <a:lnTo>
                <a:pt x="157781" y="483862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F7BB725-53B2-4552-83CE-DFDF62FD4042}">
      <dsp:nvSpPr>
        <dsp:cNvPr id="0" name=""/>
        <dsp:cNvSpPr/>
      </dsp:nvSpPr>
      <dsp:spPr>
        <a:xfrm>
          <a:off x="3994671" y="5010299"/>
          <a:ext cx="91440" cy="220893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20893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E3AD50D0-CB3F-426E-861A-A565B2CD483A}">
      <dsp:nvSpPr>
        <dsp:cNvPr id="0" name=""/>
        <dsp:cNvSpPr/>
      </dsp:nvSpPr>
      <dsp:spPr>
        <a:xfrm>
          <a:off x="4040391" y="4263468"/>
          <a:ext cx="636384" cy="220893"/>
        </a:xfrm>
        <a:custGeom>
          <a:avLst/>
          <a:gdLst/>
          <a:ahLst/>
          <a:cxnLst/>
          <a:rect l="0" t="0" r="0" b="0"/>
          <a:pathLst>
            <a:path>
              <a:moveTo>
                <a:pt x="636384" y="0"/>
              </a:moveTo>
              <a:lnTo>
                <a:pt x="636384" y="110446"/>
              </a:lnTo>
              <a:lnTo>
                <a:pt x="0" y="110446"/>
              </a:lnTo>
              <a:lnTo>
                <a:pt x="0" y="220893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5218321-D2EF-4DAA-9478-4E3993806E3D}">
      <dsp:nvSpPr>
        <dsp:cNvPr id="0" name=""/>
        <dsp:cNvSpPr/>
      </dsp:nvSpPr>
      <dsp:spPr>
        <a:xfrm>
          <a:off x="4631055" y="3516637"/>
          <a:ext cx="91440" cy="220893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20893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C4DBD6D1-483B-4F84-82E9-B6CB73A33371}">
      <dsp:nvSpPr>
        <dsp:cNvPr id="0" name=""/>
        <dsp:cNvSpPr/>
      </dsp:nvSpPr>
      <dsp:spPr>
        <a:xfrm>
          <a:off x="4631055" y="2787961"/>
          <a:ext cx="91440" cy="202738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02738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6EC651C-325D-4983-8812-C7762A935B65}">
      <dsp:nvSpPr>
        <dsp:cNvPr id="0" name=""/>
        <dsp:cNvSpPr/>
      </dsp:nvSpPr>
      <dsp:spPr>
        <a:xfrm>
          <a:off x="4631055" y="2022975"/>
          <a:ext cx="91440" cy="239049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39049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6810057-C626-4CB2-8567-A3F077618707}">
      <dsp:nvSpPr>
        <dsp:cNvPr id="0" name=""/>
        <dsp:cNvSpPr/>
      </dsp:nvSpPr>
      <dsp:spPr>
        <a:xfrm>
          <a:off x="4631055" y="1276144"/>
          <a:ext cx="91440" cy="220893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20893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38C8572F-BF35-4DD4-B73D-EC5EA230FD35}">
      <dsp:nvSpPr>
        <dsp:cNvPr id="0" name=""/>
        <dsp:cNvSpPr/>
      </dsp:nvSpPr>
      <dsp:spPr>
        <a:xfrm>
          <a:off x="4631055" y="529312"/>
          <a:ext cx="91440" cy="220893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20893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C5C037DF-365E-42C1-9EB7-1D58E6AFC9FC}">
      <dsp:nvSpPr>
        <dsp:cNvPr id="0" name=""/>
        <dsp:cNvSpPr/>
      </dsp:nvSpPr>
      <dsp:spPr>
        <a:xfrm>
          <a:off x="3897231" y="3375"/>
          <a:ext cx="1559088" cy="525937"/>
        </a:xfrm>
        <a:prstGeom prst="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sv-SE" sz="600" kern="1200"/>
            <a:t>Artiklar </a:t>
          </a:r>
        </a:p>
      </dsp:txBody>
      <dsp:txXfrm>
        <a:off x="3897231" y="3375"/>
        <a:ext cx="1559088" cy="525937"/>
      </dsp:txXfrm>
    </dsp:sp>
    <dsp:sp modelId="{C5C03A10-5F86-40F6-A6AB-EB3FAD1077A6}">
      <dsp:nvSpPr>
        <dsp:cNvPr id="0" name=""/>
        <dsp:cNvSpPr/>
      </dsp:nvSpPr>
      <dsp:spPr>
        <a:xfrm>
          <a:off x="4150838" y="750206"/>
          <a:ext cx="1051874" cy="525937"/>
        </a:xfrm>
        <a:prstGeom prst="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sv-SE" sz="600" kern="1200"/>
            <a:t>Tider nuläge</a:t>
          </a:r>
        </a:p>
      </dsp:txBody>
      <dsp:txXfrm>
        <a:off x="4150838" y="750206"/>
        <a:ext cx="1051874" cy="525937"/>
      </dsp:txXfrm>
    </dsp:sp>
    <dsp:sp modelId="{B29C5DC0-415B-4043-8C92-CBC6A11362AB}">
      <dsp:nvSpPr>
        <dsp:cNvPr id="0" name=""/>
        <dsp:cNvSpPr/>
      </dsp:nvSpPr>
      <dsp:spPr>
        <a:xfrm>
          <a:off x="4150838" y="1497037"/>
          <a:ext cx="1051874" cy="525937"/>
        </a:xfrm>
        <a:prstGeom prst="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sv-SE" sz="600" kern="1200"/>
            <a:t>Tider framtida läge</a:t>
          </a:r>
        </a:p>
      </dsp:txBody>
      <dsp:txXfrm>
        <a:off x="4150838" y="1497037"/>
        <a:ext cx="1051874" cy="525937"/>
      </dsp:txXfrm>
    </dsp:sp>
    <dsp:sp modelId="{770D42E9-C74C-483E-93AF-E3E180DC7BC5}">
      <dsp:nvSpPr>
        <dsp:cNvPr id="0" name=""/>
        <dsp:cNvSpPr/>
      </dsp:nvSpPr>
      <dsp:spPr>
        <a:xfrm>
          <a:off x="4150838" y="2262024"/>
          <a:ext cx="1051874" cy="525937"/>
        </a:xfrm>
        <a:prstGeom prst="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sv-SE" sz="600" kern="1200"/>
            <a:t>Investeringsbedömning</a:t>
          </a:r>
        </a:p>
      </dsp:txBody>
      <dsp:txXfrm>
        <a:off x="4150838" y="2262024"/>
        <a:ext cx="1051874" cy="525937"/>
      </dsp:txXfrm>
    </dsp:sp>
    <dsp:sp modelId="{95EE1999-E150-45F2-B2A3-6D8E45119062}">
      <dsp:nvSpPr>
        <dsp:cNvPr id="0" name=""/>
        <dsp:cNvSpPr/>
      </dsp:nvSpPr>
      <dsp:spPr>
        <a:xfrm>
          <a:off x="4150838" y="2990700"/>
          <a:ext cx="1051874" cy="525937"/>
        </a:xfrm>
        <a:prstGeom prst="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sv-SE" sz="600" kern="1200"/>
            <a:t>Kapacitetseffekter</a:t>
          </a:r>
        </a:p>
      </dsp:txBody>
      <dsp:txXfrm>
        <a:off x="4150838" y="2990700"/>
        <a:ext cx="1051874" cy="525937"/>
      </dsp:txXfrm>
    </dsp:sp>
    <dsp:sp modelId="{02A0EE52-D7D1-4249-BB54-C3C8CA59DFD0}">
      <dsp:nvSpPr>
        <dsp:cNvPr id="0" name=""/>
        <dsp:cNvSpPr/>
      </dsp:nvSpPr>
      <dsp:spPr>
        <a:xfrm>
          <a:off x="4150838" y="3737531"/>
          <a:ext cx="1051874" cy="525937"/>
        </a:xfrm>
        <a:prstGeom prst="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sv-SE" sz="600" kern="1200"/>
            <a:t>Finns kapacitet över för maskin/automation/operatör? </a:t>
          </a:r>
        </a:p>
      </dsp:txBody>
      <dsp:txXfrm>
        <a:off x="4150838" y="3737531"/>
        <a:ext cx="1051874" cy="525937"/>
      </dsp:txXfrm>
    </dsp:sp>
    <dsp:sp modelId="{103DD482-8B3E-46DE-859D-86C15152DF1F}">
      <dsp:nvSpPr>
        <dsp:cNvPr id="0" name=""/>
        <dsp:cNvSpPr/>
      </dsp:nvSpPr>
      <dsp:spPr>
        <a:xfrm>
          <a:off x="3514453" y="4484362"/>
          <a:ext cx="1051874" cy="525937"/>
        </a:xfrm>
        <a:prstGeom prst="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sv-SE" sz="600" kern="1200"/>
            <a:t>Ja</a:t>
          </a:r>
        </a:p>
      </dsp:txBody>
      <dsp:txXfrm>
        <a:off x="3514453" y="4484362"/>
        <a:ext cx="1051874" cy="525937"/>
      </dsp:txXfrm>
    </dsp:sp>
    <dsp:sp modelId="{B4A1DBEE-87D0-47B8-AEA7-4B1327B72E39}">
      <dsp:nvSpPr>
        <dsp:cNvPr id="0" name=""/>
        <dsp:cNvSpPr/>
      </dsp:nvSpPr>
      <dsp:spPr>
        <a:xfrm>
          <a:off x="3514453" y="5231193"/>
          <a:ext cx="1051874" cy="525937"/>
        </a:xfrm>
        <a:prstGeom prst="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sv-SE" sz="600" kern="1200"/>
            <a:t>Vad kan ni använda kapaciteterna till? </a:t>
          </a:r>
        </a:p>
      </dsp:txBody>
      <dsp:txXfrm>
        <a:off x="3514453" y="5231193"/>
        <a:ext cx="1051874" cy="525937"/>
      </dsp:txXfrm>
    </dsp:sp>
    <dsp:sp modelId="{02869BB4-C072-414F-B926-C62BBFAC17F8}">
      <dsp:nvSpPr>
        <dsp:cNvPr id="0" name=""/>
        <dsp:cNvSpPr/>
      </dsp:nvSpPr>
      <dsp:spPr>
        <a:xfrm>
          <a:off x="3777422" y="5978024"/>
          <a:ext cx="1051874" cy="525937"/>
        </a:xfrm>
        <a:prstGeom prst="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sv-SE" sz="600" kern="1200"/>
            <a:t>Automation betjänar annan masin </a:t>
          </a:r>
        </a:p>
      </dsp:txBody>
      <dsp:txXfrm>
        <a:off x="3777422" y="5978024"/>
        <a:ext cx="1051874" cy="525937"/>
      </dsp:txXfrm>
    </dsp:sp>
    <dsp:sp modelId="{FEAB1F2B-4274-4890-835E-8E8BCDE1E357}">
      <dsp:nvSpPr>
        <dsp:cNvPr id="0" name=""/>
        <dsp:cNvSpPr/>
      </dsp:nvSpPr>
      <dsp:spPr>
        <a:xfrm>
          <a:off x="3777422" y="6724855"/>
          <a:ext cx="1051874" cy="525937"/>
        </a:xfrm>
        <a:prstGeom prst="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sv-SE" sz="600" kern="1200"/>
            <a:t>Operatör betjänar annan maskin </a:t>
          </a:r>
        </a:p>
      </dsp:txBody>
      <dsp:txXfrm>
        <a:off x="3777422" y="6724855"/>
        <a:ext cx="1051874" cy="525937"/>
      </dsp:txXfrm>
    </dsp:sp>
    <dsp:sp modelId="{14086DD9-61D2-4741-B6C6-5F588D16120F}">
      <dsp:nvSpPr>
        <dsp:cNvPr id="0" name=""/>
        <dsp:cNvSpPr/>
      </dsp:nvSpPr>
      <dsp:spPr>
        <a:xfrm>
          <a:off x="3777422" y="7471687"/>
          <a:ext cx="1051874" cy="525937"/>
        </a:xfrm>
        <a:prstGeom prst="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sv-SE" sz="600" kern="1200"/>
            <a:t>Automatisera nya artiklar elller högre volymer i maskin</a:t>
          </a:r>
        </a:p>
      </dsp:txBody>
      <dsp:txXfrm>
        <a:off x="3777422" y="7471687"/>
        <a:ext cx="1051874" cy="525937"/>
      </dsp:txXfrm>
    </dsp:sp>
    <dsp:sp modelId="{6AF81793-813B-4536-9237-5385731B1E0B}">
      <dsp:nvSpPr>
        <dsp:cNvPr id="0" name=""/>
        <dsp:cNvSpPr/>
      </dsp:nvSpPr>
      <dsp:spPr>
        <a:xfrm>
          <a:off x="4787222" y="4484362"/>
          <a:ext cx="1051874" cy="525937"/>
        </a:xfrm>
        <a:prstGeom prst="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sv-SE" sz="600" kern="1200"/>
            <a:t>Nej </a:t>
          </a:r>
        </a:p>
      </dsp:txBody>
      <dsp:txXfrm>
        <a:off x="4787222" y="4484362"/>
        <a:ext cx="1051874" cy="525937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orgChart1">
  <dgm:title val=""/>
  <dgm:desc val=""/>
  <dgm:catLst>
    <dgm:cat type="hierarchy" pri="1000"/>
    <dgm:cat type="convert" pri="6000"/>
  </dgm:catLst>
  <dgm:sampData>
    <dgm:dataModel>
      <dgm:ptLst>
        <dgm:pt modelId="0" type="doc"/>
        <dgm:pt modelId="1">
          <dgm:prSet phldr="1"/>
        </dgm:pt>
        <dgm:pt modelId="2" type="asst">
          <dgm:prSet phldr="1"/>
        </dgm:pt>
        <dgm:pt modelId="3">
          <dgm:prSet phldr="1"/>
        </dgm:pt>
        <dgm:pt modelId="4">
          <dgm:prSet phldr="1"/>
        </dgm:pt>
        <dgm:pt modelId="5">
          <dgm:prSet phldr="1"/>
        </dgm:pt>
      </dgm:ptLst>
      <dgm:cxnLst>
        <dgm:cxn modelId="5" srcId="0" destId="1" srcOrd="0" destOrd="0"/>
        <dgm:cxn modelId="6" srcId="1" destId="2" srcOrd="0" destOrd="0"/>
        <dgm:cxn modelId="7" srcId="1" destId="3" srcOrd="1" destOrd="0"/>
        <dgm:cxn modelId="8" srcId="1" destId="4" srcOrd="2" destOrd="0"/>
        <dgm:cxn modelId="9" srcId="1" destId="5" srcOrd="3" destOrd="0"/>
      </dgm:cxnLst>
      <dgm:bg/>
      <dgm:whole/>
    </dgm:dataModel>
  </dgm:sampData>
  <dgm:styleData>
    <dgm:dataModel>
      <dgm:ptLst>
        <dgm:pt modelId="0" type="doc"/>
        <dgm:pt modelId="1"/>
        <dgm:pt modelId="12"/>
        <dgm:pt modelId="13"/>
      </dgm:ptLst>
      <dgm:cxnLst>
        <dgm:cxn modelId="2" srcId="0" destId="1" srcOrd="0" destOrd="0"/>
        <dgm:cxn modelId="16" srcId="1" destId="12" srcOrd="1" destOrd="0"/>
        <dgm:cxn modelId="17" srcId="1" destId="13" srcOrd="2" destOrd="0"/>
      </dgm:cxnLst>
      <dgm:bg/>
      <dgm:whole/>
    </dgm:dataModel>
  </dgm:styleData>
  <dgm:clrData>
    <dgm:dataModel>
      <dgm:ptLst>
        <dgm:pt modelId="0" type="doc"/>
        <dgm:pt modelId="1"/>
        <dgm:pt modelId="11" type="asst"/>
        <dgm:pt modelId="12"/>
        <dgm:pt modelId="13"/>
        <dgm:pt modelId="14"/>
      </dgm:ptLst>
      <dgm:cxnLst>
        <dgm:cxn modelId="2" srcId="0" destId="1" srcOrd="0" destOrd="0"/>
        <dgm:cxn modelId="15" srcId="1" destId="11" srcOrd="0" destOrd="0"/>
        <dgm:cxn modelId="16" srcId="1" destId="12" srcOrd="1" destOrd="0"/>
        <dgm:cxn modelId="17" srcId="1" destId="13" srcOrd="2" destOrd="0"/>
        <dgm:cxn modelId="18" srcId="1" destId="14" srcOrd="2" destOrd="0"/>
      </dgm:cxnLst>
      <dgm:bg/>
      <dgm:whole/>
    </dgm:dataModel>
  </dgm:clrData>
  <dgm:layoutNode name="hierChild1">
    <dgm:varLst>
      <dgm:orgChart val="1"/>
      <dgm:chPref val="1"/>
      <dgm:dir/>
      <dgm:animOne val="branch"/>
      <dgm:animLvl val="lvl"/>
      <dgm:resizeHandles/>
    </dgm:varLst>
    <dgm:choose name="Name0">
      <dgm:if name="Name1" func="var" arg="dir" op="equ" val="norm">
        <dgm:alg type="hierChild">
          <dgm:param type="linDir" val="fromL"/>
        </dgm:alg>
      </dgm:if>
      <dgm:else name="Name2">
        <dgm:alg type="hierChild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w" for="des" forName="rootComposite1" refType="w" fact="10"/>
      <dgm:constr type="h" for="des" forName="rootComposite1" refType="w" refFor="des" refForName="rootComposite1" fact="0.5"/>
      <dgm:constr type="w" for="des" forName="rootComposite" refType="w" fact="10"/>
      <dgm:constr type="h" for="des" forName="rootComposite" refType="w" refFor="des" refForName="rootComposite1" fact="0.5"/>
      <dgm:constr type="w" for="des" forName="rootComposite3" refType="w" fact="10"/>
      <dgm:constr type="h" for="des" forName="rootComposite3" refType="w" refFor="des" refForName="rootComposite1" fact="0.5"/>
      <dgm:constr type="primFontSz" for="des" ptType="node" op="equ"/>
      <dgm:constr type="sp" for="des" op="equ"/>
      <dgm:constr type="sp" for="des" forName="hierRoot1" refType="w" refFor="des" refForName="rootComposite1" fact="0.21"/>
      <dgm:constr type="sp" for="des" forName="hierRoot2" refType="sp" refFor="des" refForName="hierRoot1"/>
      <dgm:constr type="sp" for="des" forName="hierRoot3" refType="sp" refFor="des" refForName="hierRoot1"/>
      <dgm:constr type="sibSp" refType="w" refFor="des" refForName="rootComposite1" fact="0.21"/>
      <dgm:constr type="sibSp" for="des" forName="hierChild2" refType="sibSp"/>
      <dgm:constr type="sibSp" for="des" forName="hierChild3" refType="sibSp"/>
      <dgm:constr type="sibSp" for="des" forName="hierChild4" refType="sibSp"/>
      <dgm:constr type="sibSp" for="des" forName="hierChild5" refType="sibSp"/>
      <dgm:constr type="sibSp" for="des" forName="hierChild6" refType="sibSp"/>
      <dgm:constr type="sibSp" for="des" forName="hierChild7" refType="sibSp"/>
      <dgm:constr type="secSibSp" refType="w" refFor="des" refForName="rootComposite1" fact="0.21"/>
      <dgm:constr type="secSibSp" for="des" forName="hierChild2" refType="secSibSp"/>
      <dgm:constr type="secSibSp" for="des" forName="hierChild3" refType="secSibSp"/>
      <dgm:constr type="secSibSp" for="des" forName="hierChild4" refType="secSibSp"/>
      <dgm:constr type="secSibSp" for="des" forName="hierChild5" refType="secSibSp"/>
      <dgm:constr type="secSibSp" for="des" forName="hierChild6" refType="secSibSp"/>
      <dgm:constr type="secSibSp" for="des" forName="hierChild7" refType="secSibSp"/>
    </dgm:constrLst>
    <dgm:ruleLst/>
    <dgm:forEach name="Name3" axis="ch">
      <dgm:forEach name="Name4" axis="self" ptType="node">
        <dgm:layoutNode name="hierRoot1">
          <dgm:varLst>
            <dgm:hierBranch val="init"/>
          </dgm:varLst>
          <dgm:choose name="Name5">
            <dgm:if name="Name6" func="var" arg="hierBranch" op="equ" val="l">
              <dgm:choose name="Name7">
                <dgm:if name="Name8" axis="ch" ptType="asst" func="cnt" op="gte" val="1">
                  <dgm:alg type="hierRoot">
                    <dgm:param type="hierAlign" val="tR"/>
                  </dgm:alg>
                  <dgm:constrLst>
                    <dgm:constr type="alignOff" val="0.65"/>
                  </dgm:constrLst>
                </dgm:if>
                <dgm:else name="Name9">
                  <dgm:alg type="hierRoot">
                    <dgm:param type="hierAlign" val="tR"/>
                  </dgm:alg>
                  <dgm:constrLst>
                    <dgm:constr type="alignOff" val="0.25"/>
                  </dgm:constrLst>
                </dgm:else>
              </dgm:choose>
            </dgm:if>
            <dgm:if name="Name10" func="var" arg="hierBranch" op="equ" val="r">
              <dgm:choose name="Name11">
                <dgm:if name="Name12" axis="ch" ptType="asst" func="cnt" op="gte" val="1">
                  <dgm:alg type="hierRoot">
                    <dgm:param type="hierAlign" val="tL"/>
                  </dgm:alg>
                  <dgm:constrLst>
                    <dgm:constr type="alignOff" val="0.65"/>
                  </dgm:constrLst>
                </dgm:if>
                <dgm:else name="Name13">
                  <dgm:alg type="hierRoot">
                    <dgm:param type="hierAlign" val="tL"/>
                  </dgm:alg>
                  <dgm:constrLst>
                    <dgm:constr type="alignOff" val="0.25"/>
                  </dgm:constrLst>
                </dgm:else>
              </dgm:choose>
            </dgm:if>
            <dgm:if name="Name14" func="var" arg="hierBranch" op="equ" val="hang">
              <dgm:alg type="hierRoot"/>
              <dgm:constrLst>
                <dgm:constr type="alignOff" val="0.65"/>
              </dgm:constrLst>
            </dgm:if>
            <dgm:else name="Name15">
              <dgm:alg type="hierRoot"/>
              <dgm:constrLst>
                <dgm:constr type="alignOff"/>
                <dgm:constr type="bendDist" for="des" ptType="parTrans" refType="sp" fact="0.5"/>
              </dgm:constrLst>
            </dgm:else>
          </dgm:choose>
          <dgm:shape xmlns:r="http://schemas.openxmlformats.org/officeDocument/2006/relationships" r:blip="">
            <dgm:adjLst/>
          </dgm:shape>
          <dgm:presOf/>
          <dgm:ruleLst/>
          <dgm:layoutNode name="rootComposite1">
            <dgm:alg type="composite"/>
            <dgm:shape xmlns:r="http://schemas.openxmlformats.org/officeDocument/2006/relationships" r:blip="">
              <dgm:adjLst/>
            </dgm:shape>
            <dgm:presOf axis="self" ptType="node" cnt="1"/>
            <dgm:choose name="Name16">
              <dgm:if name="Name17" func="var" arg="hierBranch" op="equ" val="init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l" for="ch" forName="rootConnector1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if>
              <dgm:if name="Name18" func="var" arg="hierBranch" op="equ" val="l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r" for="ch" forName="rootConnector1" refType="w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if>
              <dgm:if name="Name19" func="var" arg="hierBranch" op="equ" val="r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l" for="ch" forName="rootConnector1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if>
              <dgm:else name="Name20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r" for="ch" forName="rootConnector1" refType="w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else>
            </dgm:choose>
            <dgm:ruleLst/>
            <dgm:layoutNode name="rootText1" styleLbl="node0">
              <dgm:varLst>
                <dgm:chPref val="3"/>
              </dgm:varLst>
              <dgm:alg type="tx"/>
              <dgm:shape xmlns:r="http://schemas.openxmlformats.org/officeDocument/2006/relationships" type="rect" r:blip="">
                <dgm:adjLst/>
              </dgm:shape>
              <dgm:presOf axis="self" ptType="node" cnt="1"/>
              <dgm:constrLst>
                <dgm:constr type="primFontSz" val="65"/>
                <dgm:constr type="lMarg" refType="primFontSz" fact="0.05"/>
                <dgm:constr type="rMarg" refType="primFontSz" fact="0.05"/>
                <dgm:constr type="tMarg" refType="primFontSz" fact="0.05"/>
                <dgm:constr type="bMarg" refType="primFontSz" fact="0.05"/>
              </dgm:constrLst>
              <dgm:ruleLst>
                <dgm:rule type="primFontSz" val="5" fact="NaN" max="NaN"/>
              </dgm:ruleLst>
            </dgm:layoutNode>
            <dgm:layoutNode name="rootConnector1" moveWith="rootText1">
              <dgm:alg type="sp"/>
              <dgm:shape xmlns:r="http://schemas.openxmlformats.org/officeDocument/2006/relationships" type="rect" r:blip="" hideGeom="1">
                <dgm:adjLst/>
              </dgm:shape>
              <dgm:presOf axis="self" ptType="node" cnt="1"/>
              <dgm:constrLst/>
              <dgm:ruleLst/>
            </dgm:layoutNode>
          </dgm:layoutNode>
          <dgm:layoutNode name="hierChild2">
            <dgm:choose name="Name21">
              <dgm:if name="Name22" func="var" arg="hierBranch" op="equ" val="l">
                <dgm:alg type="hierChild">
                  <dgm:param type="chAlign" val="r"/>
                  <dgm:param type="linDir" val="fromT"/>
                </dgm:alg>
              </dgm:if>
              <dgm:if name="Name23" func="var" arg="hierBranch" op="equ" val="r">
                <dgm:alg type="hierChild">
                  <dgm:param type="chAlign" val="l"/>
                  <dgm:param type="linDir" val="fromT"/>
                </dgm:alg>
              </dgm:if>
              <dgm:if name="Name24" func="var" arg="hierBranch" op="equ" val="hang">
                <dgm:choose name="Name25">
                  <dgm:if name="Name26" func="var" arg="dir" op="equ" val="norm">
                    <dgm:alg type="hierChild">
                      <dgm:param type="chAlign" val="l"/>
                      <dgm:param type="linDir" val="fromL"/>
                      <dgm:param type="secChAlign" val="t"/>
                      <dgm:param type="secLinDir" val="fromT"/>
                    </dgm:alg>
                  </dgm:if>
                  <dgm:else name="Name27">
                    <dgm:alg type="hierChild">
                      <dgm:param type="chAlign" val="l"/>
                      <dgm:param type="linDir" val="fromR"/>
                      <dgm:param type="secChAlign" val="t"/>
                      <dgm:param type="secLinDir" val="fromT"/>
                    </dgm:alg>
                  </dgm:else>
                </dgm:choose>
              </dgm:if>
              <dgm:else name="Name28">
                <dgm:choose name="Name29">
                  <dgm:if name="Name30" func="var" arg="dir" op="equ" val="norm">
                    <dgm:alg type="hierChild"/>
                  </dgm:if>
                  <dgm:else name="Name31">
                    <dgm:alg type="hierChild">
                      <dgm:param type="linDir" val="fromR"/>
                    </dgm:alg>
                  </dgm:else>
                </dgm:choose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2a" axis="ch" ptType="nonAsst">
              <dgm:forEach name="Name32" axis="precedSib" ptType="parTrans" st="-1" cnt="1">
                <dgm:choose name="Name33">
                  <dgm:if name="Name34" func="var" arg="hierBranch" op="equ" val="std">
                    <dgm:layoutNode name="Name35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tCtr"/>
                        <dgm:param type="bendPt" val="end"/>
                      </dgm:alg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if>
                  <dgm:if name="Name36" func="var" arg="hierBranch" op="equ" val="init">
                    <dgm:layoutNode name="Name37">
                      <dgm:choose name="Name38">
                        <dgm:if name="Name39" axis="self" func="depth" op="lte" val="2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tCtr"/>
                            <dgm:param type="bendPt" val="end"/>
                          </dgm:alg>
                        </dgm:if>
                        <dgm:else name="Name40">
                          <dgm:choose name="Name41">
                            <dgm:if name="Name42" axis="par des" func="maxDepth" op="lte" val="1">
                              <dgm:choose name="Name43">
                                <dgm:if name="Name44" axis="par ch" ptType="node asst" func="cnt" op="gte" val="1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midL midR"/>
                                  </dgm:alg>
                                </dgm:if>
                                <dgm:else name="Name45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midL midR"/>
                                    <dgm:param type="srcNode" val="rootConnector"/>
                                  </dgm:alg>
                                </dgm:else>
                              </dgm:choose>
                            </dgm:if>
                            <dgm:else name="Name46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tCtr"/>
                                <dgm:param type="bendPt" val="end"/>
                              </dgm:alg>
                            </dgm:else>
                          </dgm:choose>
                        </dgm:else>
                      </dgm:choose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if>
                  <dgm:if name="Name47" func="var" arg="hierBranch" op="equ" val="hang">
                    <dgm:layoutNode name="Name48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midL midR"/>
                      </dgm:alg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if>
                  <dgm:else name="Name49">
                    <dgm:layoutNode name="Name50">
                      <dgm:choose name="Name51">
                        <dgm:if name="Name52" axis="self" func="depth" op="lte" val="2">
                          <dgm:choose name="Name53">
                            <dgm:if name="Name54" axis="par ch" ptType="node asst" func="cnt" op="gte" val="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</dgm:alg>
                            </dgm:if>
                            <dgm:else name="Name55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  <dgm:param type="srcNode" val="rootConnector1"/>
                              </dgm:alg>
                            </dgm:else>
                          </dgm:choose>
                        </dgm:if>
                        <dgm:else name="Name56">
                          <dgm:choose name="Name57">
                            <dgm:if name="Name58" axis="par ch" ptType="node asst" func="cnt" op="gte" val="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</dgm:alg>
                            </dgm:if>
                            <dgm:else name="Name59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  <dgm:param type="srcNode" val="rootConnector"/>
                              </dgm:alg>
                            </dgm:else>
                          </dgm:choose>
                        </dgm:else>
                      </dgm:choose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else>
                </dgm:choose>
              </dgm:forEach>
              <dgm:layoutNode name="hierRoot2">
                <dgm:varLst>
                  <dgm:hierBranch val="init"/>
                </dgm:varLst>
                <dgm:choose name="Name60">
                  <dgm:if name="Name61" func="var" arg="hierBranch" op="equ" val="l">
                    <dgm:choose name="Name62">
                      <dgm:if name="Name63" axis="ch" ptType="asst" func="cnt" op="gte" val="1">
                        <dgm:alg type="hierRoot">
                          <dgm:param type="hierAlign" val="tR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64">
                        <dgm:alg type="hierRoot">
                          <dgm:param type="hierAlign" val="tR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25"/>
                        </dgm:constrLst>
                      </dgm:else>
                    </dgm:choose>
                  </dgm:if>
                  <dgm:if name="Name65" func="var" arg="hierBranch" op="equ" val="r">
                    <dgm:choose name="Name66">
                      <dgm:if name="Name67" axis="ch" ptType="asst" func="cnt" op="g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68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25"/>
                        </dgm:constrLst>
                      </dgm:else>
                    </dgm:choose>
                  </dgm:if>
                  <dgm:if name="Name69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70" func="var" arg="hierBranch" op="equ" val="init">
                    <dgm:choose name="Name71">
                      <dgm:if name="Name72" axis="des" func="maxDepth" op="lte" val="1">
                        <dgm:choose name="Name73">
                          <dgm:if name="Name74" axis="ch" ptType="asst" func="cnt" op="gte" val="1">
                            <dgm:alg type="hierRoot">
                              <dgm:param type="hierAlign" val="tL"/>
                            </dgm:alg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  <dgm:constrLst>
                              <dgm:constr type="alignOff" val="0.65"/>
                            </dgm:constrLst>
                          </dgm:if>
                          <dgm:else name="Name75">
                            <dgm:alg type="hierRoot">
                              <dgm:param type="hierAlign" val="tL"/>
                            </dgm:alg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  <dgm:constrLst>
                              <dgm:constr type="alignOff" val="0.25"/>
                            </dgm:constrLst>
                          </dgm:else>
                        </dgm:choose>
                      </dgm:if>
                      <dgm:else name="Name76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77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else>
                </dgm:choose>
                <dgm:ruleLst/>
                <dgm:layoutNode name="rootComposite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78">
                    <dgm:if name="Name79" func="var" arg="hierBranch" op="equ" val="init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l" for="ch" forName="rootConnector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if>
                    <dgm:if name="Name80" func="var" arg="hierBranch" op="equ" val="l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r" for="ch" forName="rootConnector" refType="w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if>
                    <dgm:if name="Name81" func="var" arg="hierBranch" op="equ" val="r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l" for="ch" forName="rootConnector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if>
                    <dgm:else name="Name82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r" for="ch" forName="rootConnector" refType="w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else>
                  </dgm:choose>
                  <dgm:ruleLst/>
                  <dgm:layoutNode name="rootText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rootConnector" moveWith="rootText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/>
                    <dgm:ruleLst/>
                  </dgm:layoutNode>
                </dgm:layoutNode>
                <dgm:layoutNode name="hierChild4">
                  <dgm:choose name="Name83">
                    <dgm:if name="Name84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85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86" func="var" arg="hierBranch" op="equ" val="hang">
                      <dgm:choose name="Name87">
                        <dgm:if name="Name88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89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90" func="var" arg="hierBranch" op="equ" val="std">
                      <dgm:choose name="Name91">
                        <dgm:if name="Name92" func="var" arg="dir" op="equ" val="norm">
                          <dgm:alg type="hierChild"/>
                        </dgm:if>
                        <dgm:else name="Name93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94" func="var" arg="hierBranch" op="equ" val="init">
                      <dgm:choose name="Name95">
                        <dgm:if name="Name96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97">
                          <dgm:choose name="Name98">
                            <dgm:if name="Name99" func="var" arg="dir" op="equ" val="norm">
                              <dgm:alg type="hierChild"/>
                            </dgm:if>
                            <dgm:else name="Name100">
                              <dgm:alg type="hierChild">
                                <dgm:param type="linDir" val="fromR"/>
                              </dgm:alg>
                            </dgm:else>
                          </dgm:choose>
                        </dgm:else>
                      </dgm:choose>
                    </dgm:if>
                    <dgm:else name="Name101"/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02" ref="rep2a"/>
                </dgm:layoutNode>
                <dgm:layoutNode name="hierChild5">
                  <dgm:choose name="Name103">
                    <dgm:if name="Name104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105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06" ref="rep2b"/>
                </dgm:layoutNode>
              </dgm:layoutNode>
            </dgm:forEach>
          </dgm:layoutNode>
          <dgm:layoutNode name="hierChild3">
            <dgm:choose name="Name107">
              <dgm:if name="Name108" func="var" arg="dir" op="equ" val="norm">
                <dgm:alg type="hierChild">
                  <dgm:param type="chAlign" val="l"/>
                  <dgm:param type="linDir" val="fromL"/>
                  <dgm:param type="secChAlign" val="t"/>
                  <dgm:param type="secLinDir" val="fromT"/>
                </dgm:alg>
              </dgm:if>
              <dgm:else name="Name109">
                <dgm:alg type="hierChild">
                  <dgm:param type="chAlign" val="l"/>
                  <dgm:param type="linDir" val="fromR"/>
                  <dgm:param type="secChAlign" val="t"/>
                  <dgm:param type="secLinDir" val="fromT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2b" axis="ch" ptType="asst">
              <dgm:forEach name="Name110" axis="precedSib" ptType="parTrans" st="-1" cnt="1">
                <dgm:layoutNode name="Name111">
                  <dgm:alg type="conn">
                    <dgm:param type="connRout" val="bend"/>
                    <dgm:param type="dim" val="1D"/>
                    <dgm:param type="endSty" val="noArr"/>
                    <dgm:param type="begPts" val="bCtr"/>
                    <dgm:param type="endPts" val="midL midR"/>
                  </dgm:alg>
                  <dgm:shape xmlns:r="http://schemas.openxmlformats.org/officeDocument/2006/relationships" type="conn" r:blip="" zOrderOff="-99999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  <dgm:ruleLst/>
                </dgm:layoutNode>
              </dgm:forEach>
              <dgm:layoutNode name="hierRoot3">
                <dgm:varLst>
                  <dgm:hierBranch val="init"/>
                </dgm:varLst>
                <dgm:choose name="Name112">
                  <dgm:if name="Name113" func="var" arg="hierBranch" op="equ" val="l">
                    <dgm:alg type="hierRoot">
                      <dgm:param type="hierAlign" val="tR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4" func="var" arg="hierBranch" op="equ" val="r">
                    <dgm:alg type="hierRoot">
                      <dgm:param type="hierAlign" val="tL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5" func="var" arg="hierBranch" op="equ" val="hang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6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117" func="var" arg="hierBranch" op="equ" val="init">
                    <dgm:choose name="Name118">
                      <dgm:if name="Name119" axis="des" func="maxDepth" op="l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120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121"/>
                </dgm:choose>
                <dgm:ruleLst/>
                <dgm:layoutNode name="rootComposite3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122">
                    <dgm:if name="Name123" func="var" arg="hierBranch" op="equ" val="init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l" for="ch" forName="rootConnector3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if>
                    <dgm:if name="Name124" func="var" arg="hierBranch" op="equ" val="l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r" for="ch" forName="rootConnector3" refType="w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if>
                    <dgm:if name="Name125" func="var" arg="hierBranch" op="equ" val="r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l" for="ch" forName="rootConnector3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if>
                    <dgm:else name="Name126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r" for="ch" forName="rootConnector3" refType="w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else>
                  </dgm:choose>
                  <dgm:ruleLst/>
                  <dgm:layoutNode name="rootText3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rootConnector3" moveWith="rootText1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/>
                    <dgm:ruleLst/>
                  </dgm:layoutNode>
                </dgm:layoutNode>
                <dgm:layoutNode name="hierChild6">
                  <dgm:choose name="Name127">
                    <dgm:if name="Name128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129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130" func="var" arg="hierBranch" op="equ" val="hang">
                      <dgm:choose name="Name131">
                        <dgm:if name="Name132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133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134" func="var" arg="hierBranch" op="equ" val="std">
                      <dgm:choose name="Name135">
                        <dgm:if name="Name136" func="var" arg="dir" op="equ" val="norm">
                          <dgm:alg type="hierChild"/>
                        </dgm:if>
                        <dgm:else name="Name137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138" func="var" arg="hierBranch" op="equ" val="init">
                      <dgm:choose name="Name139">
                        <dgm:if name="Name140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141">
                          <dgm:alg type="hierChild"/>
                        </dgm:else>
                      </dgm:choose>
                    </dgm:if>
                    <dgm:else name="Name142"/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43" ref="rep2a"/>
                </dgm:layoutNode>
                <dgm:layoutNode name="hierChild7">
                  <dgm:choose name="Name144">
                    <dgm:if name="Name145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146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47" ref="rep2b"/>
                </dgm:layoutNode>
              </dgm:layoutNode>
            </dgm:forEach>
          </dgm:layoutNode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176414</xdr:rowOff>
    </xdr:from>
    <xdr:to>
      <xdr:col>13</xdr:col>
      <xdr:colOff>390526</xdr:colOff>
      <xdr:row>43</xdr:row>
      <xdr:rowOff>176414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7E146E2-0203-46E2-9321-7C089CD1ED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285749</xdr:colOff>
      <xdr:row>2</xdr:row>
      <xdr:rowOff>133350</xdr:rowOff>
    </xdr:from>
    <xdr:ext cx="2619375" cy="264560"/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239AE3C5-9A2E-46A8-AD21-FED49163714C}"/>
            </a:ext>
          </a:extLst>
        </xdr:cNvPr>
        <xdr:cNvSpPr txBox="1"/>
      </xdr:nvSpPr>
      <xdr:spPr>
        <a:xfrm>
          <a:off x="8077199" y="514350"/>
          <a:ext cx="26193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v-SE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09554-ACFD-4511-8639-7F92AC7AA2D3}">
  <dimension ref="N18"/>
  <sheetViews>
    <sheetView showGridLines="0" tabSelected="1" zoomScale="80" zoomScaleNormal="80" workbookViewId="0">
      <selection activeCell="W28" sqref="W28"/>
    </sheetView>
  </sheetViews>
  <sheetFormatPr defaultRowHeight="15" x14ac:dyDescent="0.25"/>
  <cols>
    <col min="13" max="13" width="24.7109375" customWidth="1"/>
    <col min="14" max="14" width="9.140625" customWidth="1"/>
  </cols>
  <sheetData>
    <row r="18" spans="14:14" x14ac:dyDescent="0.25">
      <c r="N18" s="2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7"/>
  <sheetViews>
    <sheetView workbookViewId="0">
      <selection sqref="A1:E3"/>
    </sheetView>
  </sheetViews>
  <sheetFormatPr defaultRowHeight="15" x14ac:dyDescent="0.25"/>
  <cols>
    <col min="1" max="1" width="12.140625" customWidth="1"/>
    <col min="2" max="2" width="16.7109375" customWidth="1"/>
    <col min="3" max="3" width="11.5703125" bestFit="1" customWidth="1"/>
    <col min="4" max="4" width="14.42578125" bestFit="1" customWidth="1"/>
    <col min="5" max="5" width="25.7109375" bestFit="1" customWidth="1"/>
    <col min="9" max="9" width="26.5703125" bestFit="1" customWidth="1"/>
    <col min="10" max="10" width="10.140625" bestFit="1" customWidth="1"/>
    <col min="11" max="11" width="11.5703125" bestFit="1" customWidth="1"/>
    <col min="12" max="12" width="10" bestFit="1" customWidth="1"/>
  </cols>
  <sheetData>
    <row r="1" spans="1:12" x14ac:dyDescent="0.25">
      <c r="A1" s="3"/>
      <c r="B1" s="54" t="s">
        <v>116</v>
      </c>
      <c r="C1" s="54" t="s">
        <v>23</v>
      </c>
      <c r="D1" s="54" t="s">
        <v>22</v>
      </c>
      <c r="E1" s="54" t="s">
        <v>24</v>
      </c>
    </row>
    <row r="2" spans="1:12" x14ac:dyDescent="0.25">
      <c r="A2" s="54" t="s">
        <v>142</v>
      </c>
      <c r="B2" s="21" t="s">
        <v>117</v>
      </c>
      <c r="C2" s="21">
        <v>70000</v>
      </c>
      <c r="D2" s="21">
        <v>10</v>
      </c>
      <c r="E2" s="37">
        <f>SUM(C2/D2)</f>
        <v>7000</v>
      </c>
    </row>
    <row r="3" spans="1:12" ht="20.25" customHeight="1" x14ac:dyDescent="0.25">
      <c r="A3" s="54" t="s">
        <v>143</v>
      </c>
      <c r="B3" s="21" t="s">
        <v>118</v>
      </c>
      <c r="C3" s="21">
        <v>2500</v>
      </c>
      <c r="D3" s="21">
        <v>4</v>
      </c>
      <c r="E3" s="37">
        <f>SUM(C3/D3)</f>
        <v>625</v>
      </c>
      <c r="H3" s="1"/>
      <c r="I3" s="32"/>
      <c r="J3" s="32" t="s">
        <v>117</v>
      </c>
      <c r="K3" s="32" t="s">
        <v>134</v>
      </c>
    </row>
    <row r="4" spans="1:12" x14ac:dyDescent="0.25">
      <c r="B4" s="21"/>
      <c r="C4" s="21"/>
      <c r="D4" s="21"/>
      <c r="E4" s="37"/>
      <c r="I4" s="32" t="s">
        <v>26</v>
      </c>
      <c r="J4" s="36">
        <f>SUM(C2)</f>
        <v>70000</v>
      </c>
      <c r="K4" s="32">
        <f>SUM(C3)</f>
        <v>2500</v>
      </c>
      <c r="L4" s="13"/>
    </row>
    <row r="5" spans="1:12" x14ac:dyDescent="0.25">
      <c r="B5" s="21"/>
      <c r="C5" s="21"/>
      <c r="D5" s="21"/>
      <c r="E5" s="37"/>
      <c r="I5" s="32" t="s">
        <v>27</v>
      </c>
      <c r="J5" s="36">
        <f>AVERAGE(D2)</f>
        <v>10</v>
      </c>
      <c r="K5" s="36">
        <f>AVERAGE(D3)</f>
        <v>4</v>
      </c>
      <c r="L5" s="13"/>
    </row>
    <row r="6" spans="1:12" x14ac:dyDescent="0.25">
      <c r="B6" s="21"/>
      <c r="C6" s="21"/>
      <c r="D6" s="21"/>
      <c r="I6" s="32" t="s">
        <v>28</v>
      </c>
      <c r="J6" s="36">
        <f>AVERAGE(E2)</f>
        <v>7000</v>
      </c>
      <c r="K6" s="36">
        <f>AVERAGE(E3)</f>
        <v>625</v>
      </c>
      <c r="L6" s="13"/>
    </row>
    <row r="7" spans="1:12" x14ac:dyDescent="0.25">
      <c r="B7" s="21"/>
      <c r="C7" s="37"/>
      <c r="D7" s="21"/>
      <c r="E7" s="37"/>
    </row>
    <row r="8" spans="1:12" x14ac:dyDescent="0.25">
      <c r="B8" s="21"/>
      <c r="C8" s="37"/>
      <c r="D8" s="37"/>
      <c r="E8" s="37"/>
    </row>
    <row r="9" spans="1:12" x14ac:dyDescent="0.25">
      <c r="B9" s="21"/>
      <c r="C9" s="21"/>
      <c r="D9" s="21"/>
      <c r="E9" s="37"/>
    </row>
    <row r="10" spans="1:12" x14ac:dyDescent="0.25">
      <c r="B10" s="21"/>
      <c r="C10" s="37"/>
      <c r="D10" s="21"/>
      <c r="E10" s="37"/>
    </row>
    <row r="11" spans="1:12" x14ac:dyDescent="0.25">
      <c r="B11" s="21"/>
      <c r="C11" s="37"/>
      <c r="D11" s="37"/>
      <c r="I11" s="49"/>
    </row>
    <row r="12" spans="1:12" x14ac:dyDescent="0.25">
      <c r="B12" s="21"/>
      <c r="C12" s="37"/>
      <c r="D12" s="37"/>
      <c r="E12" s="21"/>
      <c r="F12" s="1"/>
    </row>
    <row r="13" spans="1:12" x14ac:dyDescent="0.25">
      <c r="B13" s="21"/>
      <c r="C13" s="21"/>
      <c r="D13" s="21"/>
      <c r="E13" s="37"/>
    </row>
    <row r="14" spans="1:12" x14ac:dyDescent="0.25">
      <c r="B14" s="21"/>
      <c r="C14" s="21"/>
      <c r="D14" s="21"/>
      <c r="E14" s="37"/>
    </row>
    <row r="15" spans="1:12" x14ac:dyDescent="0.25">
      <c r="B15" s="53"/>
      <c r="C15" s="21"/>
      <c r="D15" s="21"/>
      <c r="E15" s="37"/>
    </row>
    <row r="16" spans="1:12" x14ac:dyDescent="0.25">
      <c r="B16" s="53"/>
      <c r="C16" s="21"/>
      <c r="D16" s="21"/>
      <c r="E16" s="37"/>
    </row>
    <row r="27" spans="2:2" x14ac:dyDescent="0.25">
      <c r="B27" s="1"/>
    </row>
  </sheetData>
  <sortState xmlns:xlrd2="http://schemas.microsoft.com/office/spreadsheetml/2017/richdata2" ref="B2:G12">
    <sortCondition ref="B3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9"/>
  <sheetViews>
    <sheetView workbookViewId="0">
      <pane ySplit="1" topLeftCell="A42" activePane="bottomLeft" state="frozen"/>
      <selection pane="bottomLeft" activeCell="B59" sqref="B59"/>
    </sheetView>
  </sheetViews>
  <sheetFormatPr defaultRowHeight="15" x14ac:dyDescent="0.25"/>
  <cols>
    <col min="1" max="1" width="38.28515625" customWidth="1"/>
    <col min="2" max="2" width="15.42578125" customWidth="1"/>
    <col min="3" max="3" width="15.5703125" customWidth="1"/>
    <col min="4" max="4" width="9.28515625" customWidth="1"/>
    <col min="6" max="6" width="17.42578125" customWidth="1"/>
  </cols>
  <sheetData>
    <row r="1" spans="1:7" x14ac:dyDescent="0.25">
      <c r="B1" s="63" t="s">
        <v>117</v>
      </c>
      <c r="C1" s="63" t="s">
        <v>118</v>
      </c>
      <c r="D1" s="67" t="s">
        <v>9</v>
      </c>
      <c r="E1" s="7"/>
    </row>
    <row r="2" spans="1:7" x14ac:dyDescent="0.25">
      <c r="B2" s="41" t="s">
        <v>8</v>
      </c>
      <c r="C2" s="41" t="s">
        <v>8</v>
      </c>
      <c r="D2" s="19" t="s">
        <v>8</v>
      </c>
      <c r="E2" s="18" t="s">
        <v>41</v>
      </c>
      <c r="G2" s="21"/>
    </row>
    <row r="3" spans="1:7" x14ac:dyDescent="0.25">
      <c r="A3" s="14" t="s">
        <v>37</v>
      </c>
      <c r="B3" s="42"/>
      <c r="C3" s="42"/>
      <c r="D3" s="20"/>
      <c r="E3" s="10"/>
      <c r="G3" s="21"/>
    </row>
    <row r="4" spans="1:7" x14ac:dyDescent="0.25">
      <c r="A4" s="25" t="s">
        <v>77</v>
      </c>
      <c r="B4" s="58">
        <v>0.2</v>
      </c>
      <c r="C4" s="57">
        <v>0.2</v>
      </c>
      <c r="D4" s="22"/>
      <c r="E4" s="11"/>
      <c r="F4" t="s">
        <v>140</v>
      </c>
      <c r="G4" s="21"/>
    </row>
    <row r="5" spans="1:7" x14ac:dyDescent="0.25">
      <c r="A5" s="25" t="s">
        <v>78</v>
      </c>
      <c r="B5" s="58">
        <v>0.6</v>
      </c>
      <c r="C5" s="57">
        <v>0.8</v>
      </c>
      <c r="D5" s="22"/>
      <c r="E5" s="11"/>
      <c r="F5" t="s">
        <v>140</v>
      </c>
      <c r="G5" s="21"/>
    </row>
    <row r="6" spans="1:7" x14ac:dyDescent="0.25">
      <c r="A6" s="25" t="s">
        <v>79</v>
      </c>
      <c r="B6" s="58">
        <v>0.2</v>
      </c>
      <c r="C6" s="57">
        <v>0.2</v>
      </c>
      <c r="D6" s="22"/>
      <c r="E6" s="11"/>
      <c r="F6" t="s">
        <v>140</v>
      </c>
      <c r="G6" s="21"/>
    </row>
    <row r="7" spans="1:7" x14ac:dyDescent="0.25">
      <c r="A7" t="s">
        <v>80</v>
      </c>
      <c r="B7" s="58">
        <v>0</v>
      </c>
      <c r="C7" s="57">
        <v>0</v>
      </c>
      <c r="D7" s="22"/>
      <c r="E7" s="11"/>
      <c r="F7" t="s">
        <v>140</v>
      </c>
      <c r="G7" s="53"/>
    </row>
    <row r="8" spans="1:7" x14ac:dyDescent="0.25">
      <c r="A8" s="29" t="s">
        <v>0</v>
      </c>
      <c r="B8" s="59">
        <f>SUM(B4:B7)</f>
        <v>1</v>
      </c>
      <c r="C8" s="56">
        <f>SUM(C4:C7)</f>
        <v>1.2</v>
      </c>
      <c r="D8" s="50"/>
      <c r="E8" s="51"/>
      <c r="F8" t="s">
        <v>140</v>
      </c>
      <c r="G8" s="1"/>
    </row>
    <row r="9" spans="1:7" x14ac:dyDescent="0.25">
      <c r="A9" s="28" t="s">
        <v>141</v>
      </c>
      <c r="B9" s="31">
        <f>SUM(B8)*Artiklar!J4</f>
        <v>70000</v>
      </c>
      <c r="C9" s="44">
        <f>SUM(C8)*Artiklar!K4</f>
        <v>3000</v>
      </c>
      <c r="D9" s="30"/>
      <c r="E9" s="31"/>
      <c r="F9" t="s">
        <v>29</v>
      </c>
      <c r="G9" s="1"/>
    </row>
    <row r="10" spans="1:7" x14ac:dyDescent="0.25">
      <c r="A10" s="28" t="s">
        <v>58</v>
      </c>
      <c r="B10" s="28"/>
      <c r="C10" s="43"/>
      <c r="D10" s="30">
        <f>SUM(B9+C9)</f>
        <v>73000</v>
      </c>
      <c r="E10" s="31">
        <f>SUM(D10:D10)</f>
        <v>73000</v>
      </c>
      <c r="F10" t="s">
        <v>29</v>
      </c>
    </row>
    <row r="11" spans="1:7" x14ac:dyDescent="0.25">
      <c r="A11" s="9"/>
      <c r="B11" s="9"/>
      <c r="C11" s="41"/>
      <c r="D11" s="16"/>
      <c r="E11" s="17"/>
    </row>
    <row r="12" spans="1:7" x14ac:dyDescent="0.25">
      <c r="A12" s="14" t="s">
        <v>139</v>
      </c>
      <c r="B12" s="42"/>
      <c r="C12" s="42"/>
      <c r="D12" s="20"/>
      <c r="E12" s="10"/>
    </row>
    <row r="13" spans="1:7" x14ac:dyDescent="0.25">
      <c r="A13" t="s">
        <v>135</v>
      </c>
      <c r="B13" s="41">
        <v>10</v>
      </c>
      <c r="C13" s="41">
        <v>10</v>
      </c>
      <c r="D13" s="2"/>
      <c r="E13" s="9"/>
      <c r="F13" t="s">
        <v>6</v>
      </c>
    </row>
    <row r="14" spans="1:7" x14ac:dyDescent="0.25">
      <c r="A14" t="s">
        <v>136</v>
      </c>
      <c r="B14" s="41">
        <v>10</v>
      </c>
      <c r="C14" s="41">
        <v>10</v>
      </c>
      <c r="D14" s="2"/>
      <c r="E14" s="9"/>
      <c r="F14" t="s">
        <v>6</v>
      </c>
    </row>
    <row r="15" spans="1:7" x14ac:dyDescent="0.25">
      <c r="A15" t="s">
        <v>81</v>
      </c>
      <c r="B15" s="41">
        <v>0</v>
      </c>
      <c r="C15" s="41">
        <v>0</v>
      </c>
      <c r="D15" s="2"/>
      <c r="E15" s="9"/>
      <c r="F15" t="s">
        <v>6</v>
      </c>
    </row>
    <row r="16" spans="1:7" x14ac:dyDescent="0.25">
      <c r="A16" s="4" t="s">
        <v>137</v>
      </c>
      <c r="B16" s="41">
        <v>3</v>
      </c>
      <c r="C16" s="41">
        <v>5</v>
      </c>
      <c r="D16" s="2"/>
      <c r="E16" s="9"/>
      <c r="F16" t="s">
        <v>6</v>
      </c>
    </row>
    <row r="17" spans="1:7" x14ac:dyDescent="0.25">
      <c r="A17" t="s">
        <v>138</v>
      </c>
      <c r="B17" s="41">
        <v>2</v>
      </c>
      <c r="C17" s="41">
        <v>3</v>
      </c>
      <c r="D17" s="2"/>
      <c r="E17" s="9"/>
      <c r="F17" t="s">
        <v>6</v>
      </c>
    </row>
    <row r="18" spans="1:7" x14ac:dyDescent="0.25">
      <c r="A18" s="32" t="s">
        <v>0</v>
      </c>
      <c r="B18" s="43">
        <f>SUM(B13:B17)</f>
        <v>25</v>
      </c>
      <c r="C18" s="43">
        <f>SUM(C13:C17)</f>
        <v>28</v>
      </c>
      <c r="D18" s="29"/>
      <c r="E18" s="28"/>
      <c r="F18" t="s">
        <v>6</v>
      </c>
    </row>
    <row r="19" spans="1:7" x14ac:dyDescent="0.25">
      <c r="A19" s="28" t="s">
        <v>61</v>
      </c>
      <c r="B19" s="31">
        <f>SUM(B18*Artiklar!J5)</f>
        <v>250</v>
      </c>
      <c r="C19" s="44">
        <f>SUM(C18*Artiklar!K5)</f>
        <v>112</v>
      </c>
      <c r="D19" s="30"/>
      <c r="E19" s="31"/>
      <c r="F19" t="s">
        <v>29</v>
      </c>
    </row>
    <row r="20" spans="1:7" x14ac:dyDescent="0.25">
      <c r="A20" s="28" t="s">
        <v>58</v>
      </c>
      <c r="B20" s="31"/>
      <c r="C20" s="44"/>
      <c r="D20" s="30">
        <f>SUM(B19+C19)</f>
        <v>362</v>
      </c>
      <c r="E20" s="31"/>
      <c r="F20" t="s">
        <v>29</v>
      </c>
    </row>
    <row r="21" spans="1:7" x14ac:dyDescent="0.25">
      <c r="A21" s="28" t="s">
        <v>59</v>
      </c>
      <c r="B21" s="31"/>
      <c r="C21" s="44"/>
      <c r="D21" s="30"/>
      <c r="E21" s="31">
        <f>SUM(D20)</f>
        <v>362</v>
      </c>
      <c r="F21" t="s">
        <v>29</v>
      </c>
    </row>
    <row r="22" spans="1:7" x14ac:dyDescent="0.25">
      <c r="A22" s="18"/>
      <c r="B22" s="27"/>
      <c r="C22" s="45"/>
      <c r="D22" s="26"/>
      <c r="E22" s="27"/>
    </row>
    <row r="23" spans="1:7" x14ac:dyDescent="0.25">
      <c r="A23" s="3" t="s">
        <v>144</v>
      </c>
      <c r="B23" s="10"/>
      <c r="C23" s="42"/>
      <c r="D23" s="3"/>
      <c r="E23" s="10"/>
    </row>
    <row r="24" spans="1:7" x14ac:dyDescent="0.25">
      <c r="A24" s="18" t="s">
        <v>145</v>
      </c>
      <c r="B24" s="41">
        <v>100</v>
      </c>
      <c r="C24" s="46">
        <v>10</v>
      </c>
      <c r="D24" s="19"/>
      <c r="E24" s="18"/>
      <c r="F24" s="48" t="s">
        <v>146</v>
      </c>
    </row>
    <row r="25" spans="1:7" x14ac:dyDescent="0.25">
      <c r="A25" s="9" t="s">
        <v>75</v>
      </c>
      <c r="B25">
        <v>20</v>
      </c>
      <c r="C25" s="46">
        <v>20</v>
      </c>
      <c r="D25" s="19"/>
      <c r="E25" s="18"/>
      <c r="F25" s="48" t="s">
        <v>140</v>
      </c>
    </row>
    <row r="26" spans="1:7" x14ac:dyDescent="0.25">
      <c r="A26" t="s">
        <v>76</v>
      </c>
      <c r="B26" s="41">
        <v>20</v>
      </c>
      <c r="C26" s="46">
        <v>20</v>
      </c>
      <c r="D26" s="19"/>
      <c r="E26" s="18"/>
      <c r="F26" s="48" t="s">
        <v>140</v>
      </c>
    </row>
    <row r="27" spans="1:7" x14ac:dyDescent="0.25">
      <c r="A27" s="28" t="s">
        <v>60</v>
      </c>
      <c r="B27" s="28">
        <f>SUM(B24*(B25+B26))</f>
        <v>4000</v>
      </c>
      <c r="C27" s="28">
        <f>SUM(C24*(C25+C26))</f>
        <v>400</v>
      </c>
      <c r="D27" s="32">
        <f>SUM(B27+C27)</f>
        <v>4400</v>
      </c>
      <c r="E27" s="28"/>
      <c r="F27" t="s">
        <v>147</v>
      </c>
    </row>
    <row r="28" spans="1:7" x14ac:dyDescent="0.25">
      <c r="A28" s="28" t="s">
        <v>59</v>
      </c>
      <c r="B28" s="28"/>
      <c r="C28" s="43"/>
      <c r="D28" s="32"/>
      <c r="E28" s="28">
        <f>SUM(D27)</f>
        <v>4400</v>
      </c>
      <c r="F28" t="s">
        <v>29</v>
      </c>
      <c r="G28" s="21"/>
    </row>
    <row r="29" spans="1:7" x14ac:dyDescent="0.25">
      <c r="A29" s="18"/>
      <c r="B29" s="18"/>
      <c r="C29" s="46"/>
      <c r="D29" s="21"/>
      <c r="E29" s="18"/>
    </row>
    <row r="30" spans="1:7" x14ac:dyDescent="0.25">
      <c r="A30" s="3" t="s">
        <v>148</v>
      </c>
      <c r="B30" s="20"/>
      <c r="C30" s="3"/>
      <c r="D30" s="3"/>
      <c r="E30" s="10"/>
    </row>
    <row r="31" spans="1:7" x14ac:dyDescent="0.25">
      <c r="A31" s="9" t="s">
        <v>44</v>
      </c>
      <c r="B31">
        <v>60</v>
      </c>
      <c r="E31" s="9"/>
      <c r="F31" t="s">
        <v>4</v>
      </c>
    </row>
    <row r="32" spans="1:7" x14ac:dyDescent="0.25">
      <c r="A32" s="9" t="s">
        <v>43</v>
      </c>
      <c r="B32">
        <v>0</v>
      </c>
      <c r="E32" s="9"/>
      <c r="F32" t="s">
        <v>4</v>
      </c>
    </row>
    <row r="33" spans="1:6" x14ac:dyDescent="0.25">
      <c r="A33" s="9" t="s">
        <v>56</v>
      </c>
      <c r="B33" s="21">
        <v>60</v>
      </c>
      <c r="E33" s="9"/>
      <c r="F33" t="s">
        <v>115</v>
      </c>
    </row>
    <row r="34" spans="1:6" x14ac:dyDescent="0.25">
      <c r="A34" s="9" t="s">
        <v>42</v>
      </c>
      <c r="B34">
        <v>15</v>
      </c>
      <c r="E34" s="9"/>
      <c r="F34" t="s">
        <v>4</v>
      </c>
    </row>
    <row r="35" spans="1:6" x14ac:dyDescent="0.25">
      <c r="A35" s="9" t="s">
        <v>68</v>
      </c>
      <c r="B35">
        <v>15</v>
      </c>
      <c r="E35" s="9"/>
      <c r="F35" t="s">
        <v>4</v>
      </c>
    </row>
    <row r="36" spans="1:6" x14ac:dyDescent="0.25">
      <c r="A36" s="9" t="s">
        <v>20</v>
      </c>
      <c r="B36">
        <v>15</v>
      </c>
      <c r="E36" s="9"/>
      <c r="F36" t="s">
        <v>4</v>
      </c>
    </row>
    <row r="37" spans="1:6" x14ac:dyDescent="0.25">
      <c r="A37" s="9" t="s">
        <v>2</v>
      </c>
      <c r="E37" s="9"/>
      <c r="F37" t="s">
        <v>4</v>
      </c>
    </row>
    <row r="38" spans="1:6" x14ac:dyDescent="0.25">
      <c r="A38" s="28" t="s">
        <v>0</v>
      </c>
      <c r="B38" s="32">
        <f>SUM(B31:B37)</f>
        <v>165</v>
      </c>
      <c r="C38" s="32"/>
      <c r="D38" s="32"/>
      <c r="E38" s="28"/>
      <c r="F38" t="s">
        <v>4</v>
      </c>
    </row>
    <row r="39" spans="1:6" x14ac:dyDescent="0.25">
      <c r="A39" s="28" t="s">
        <v>61</v>
      </c>
      <c r="B39" s="32"/>
      <c r="C39" s="32"/>
      <c r="D39" s="32">
        <f>SUM(B38*B44)</f>
        <v>41250</v>
      </c>
      <c r="E39" s="28"/>
      <c r="F39" t="s">
        <v>29</v>
      </c>
    </row>
    <row r="40" spans="1:6" x14ac:dyDescent="0.25">
      <c r="A40" s="28" t="s">
        <v>62</v>
      </c>
      <c r="B40" s="32"/>
      <c r="C40" s="32"/>
      <c r="D40" s="32"/>
      <c r="E40" s="28">
        <f>SUM(D39)</f>
        <v>41250</v>
      </c>
      <c r="F40" t="s">
        <v>29</v>
      </c>
    </row>
    <row r="41" spans="1:6" ht="16.5" customHeight="1" x14ac:dyDescent="0.25">
      <c r="A41" s="18"/>
      <c r="B41" s="21"/>
      <c r="C41" s="21"/>
      <c r="D41" s="21"/>
      <c r="E41" s="19"/>
    </row>
    <row r="42" spans="1:6" ht="16.5" customHeight="1" x14ac:dyDescent="0.25">
      <c r="A42" s="10" t="s">
        <v>25</v>
      </c>
      <c r="B42" s="3"/>
      <c r="C42" s="10"/>
      <c r="D42" s="21"/>
      <c r="E42" s="19"/>
    </row>
    <row r="43" spans="1:6" x14ac:dyDescent="0.25">
      <c r="A43" s="35" t="s">
        <v>30</v>
      </c>
      <c r="B43" s="34">
        <f>SUM(365*24*60)</f>
        <v>525600</v>
      </c>
      <c r="C43" s="35" t="s">
        <v>149</v>
      </c>
      <c r="D43" s="19"/>
      <c r="E43" s="68"/>
      <c r="F43" s="5"/>
    </row>
    <row r="44" spans="1:6" x14ac:dyDescent="0.25">
      <c r="A44" s="60" t="s">
        <v>3</v>
      </c>
      <c r="B44" s="61">
        <v>250</v>
      </c>
      <c r="C44" s="38"/>
      <c r="D44" s="19"/>
      <c r="E44" s="69"/>
      <c r="F44" s="62"/>
    </row>
    <row r="45" spans="1:6" x14ac:dyDescent="0.25">
      <c r="A45" s="60" t="s">
        <v>19</v>
      </c>
      <c r="B45" s="61">
        <v>8</v>
      </c>
      <c r="C45" s="18" t="s">
        <v>46</v>
      </c>
      <c r="D45" s="19"/>
      <c r="E45" s="68"/>
      <c r="F45" s="21"/>
    </row>
    <row r="46" spans="1:6" x14ac:dyDescent="0.25">
      <c r="A46" s="35" t="s">
        <v>51</v>
      </c>
      <c r="B46" s="36">
        <f>SUM(B44*B45)*60</f>
        <v>120000</v>
      </c>
      <c r="C46" s="28" t="s">
        <v>29</v>
      </c>
      <c r="D46" s="19"/>
      <c r="E46" s="68"/>
    </row>
    <row r="47" spans="1:6" x14ac:dyDescent="0.25">
      <c r="A47" s="24" t="s">
        <v>63</v>
      </c>
      <c r="B47">
        <v>0</v>
      </c>
      <c r="C47" s="9" t="s">
        <v>64</v>
      </c>
      <c r="D47" s="19"/>
      <c r="E47" s="19"/>
    </row>
    <row r="48" spans="1:6" x14ac:dyDescent="0.25">
      <c r="A48" s="38" t="s">
        <v>54</v>
      </c>
      <c r="B48" s="21">
        <v>0</v>
      </c>
      <c r="C48" s="9" t="s">
        <v>29</v>
      </c>
      <c r="D48" s="19"/>
      <c r="E48" s="19"/>
    </row>
    <row r="49" spans="1:6" x14ac:dyDescent="0.25">
      <c r="A49" s="35" t="s">
        <v>25</v>
      </c>
      <c r="B49" s="33">
        <f>SUM(B44*B45)*60</f>
        <v>120000</v>
      </c>
      <c r="C49" s="35" t="s">
        <v>29</v>
      </c>
      <c r="D49" s="19"/>
      <c r="E49" s="70"/>
      <c r="F49" s="4"/>
    </row>
    <row r="50" spans="1:6" x14ac:dyDescent="0.25">
      <c r="A50" s="35" t="s">
        <v>45</v>
      </c>
      <c r="B50" s="36">
        <f>SUM(B49-E21-E28-E40)</f>
        <v>73988</v>
      </c>
      <c r="C50" s="35" t="s">
        <v>29</v>
      </c>
      <c r="D50" s="19"/>
      <c r="E50" s="19"/>
      <c r="F50" s="4"/>
    </row>
    <row r="51" spans="1:6" x14ac:dyDescent="0.25">
      <c r="A51" s="70"/>
      <c r="B51" s="37"/>
      <c r="C51" s="21"/>
      <c r="E51" s="19"/>
    </row>
    <row r="52" spans="1:6" x14ac:dyDescent="0.25">
      <c r="A52" s="102" t="s">
        <v>7</v>
      </c>
      <c r="B52" s="102"/>
      <c r="C52" s="103"/>
      <c r="D52" s="72"/>
      <c r="E52" s="72"/>
    </row>
    <row r="53" spans="1:6" x14ac:dyDescent="0.25">
      <c r="A53" s="28" t="s">
        <v>47</v>
      </c>
      <c r="B53" s="36">
        <f>SUM((D10+D20+D27+D39))</f>
        <v>119012</v>
      </c>
      <c r="C53" s="28" t="s">
        <v>29</v>
      </c>
      <c r="D53" s="21"/>
      <c r="E53" s="19"/>
    </row>
    <row r="54" spans="1:6" x14ac:dyDescent="0.25">
      <c r="A54" s="28" t="s">
        <v>49</v>
      </c>
      <c r="B54" s="36">
        <f>SUM(E10+E21+E28+E40)</f>
        <v>119012</v>
      </c>
      <c r="C54" s="28" t="s">
        <v>29</v>
      </c>
      <c r="D54" s="21"/>
      <c r="E54" s="19"/>
    </row>
    <row r="55" spans="1:6" x14ac:dyDescent="0.25">
      <c r="A55" s="28" t="s">
        <v>66</v>
      </c>
      <c r="B55" s="39">
        <f>SUM(B54/B43)</f>
        <v>0.22643074581430747</v>
      </c>
      <c r="C55" s="28"/>
      <c r="D55" s="21"/>
      <c r="E55" s="19"/>
    </row>
    <row r="56" spans="1:6" ht="30" x14ac:dyDescent="0.25">
      <c r="A56" s="71" t="s">
        <v>50</v>
      </c>
      <c r="B56" s="39">
        <f>SUM(B53/B46)</f>
        <v>0.99176666666666669</v>
      </c>
      <c r="C56" s="28"/>
      <c r="D56" s="21"/>
      <c r="E56" s="19"/>
    </row>
    <row r="57" spans="1:6" ht="30" x14ac:dyDescent="0.25">
      <c r="A57" s="71" t="s">
        <v>52</v>
      </c>
      <c r="B57" s="39">
        <f>SUM(E10/B49)</f>
        <v>0.60833333333333328</v>
      </c>
      <c r="C57" s="28"/>
      <c r="D57" s="21"/>
      <c r="E57" s="19"/>
    </row>
    <row r="58" spans="1:6" x14ac:dyDescent="0.25">
      <c r="A58" s="28" t="s">
        <v>65</v>
      </c>
      <c r="B58" s="36">
        <f>SUM(B49-B53)</f>
        <v>988</v>
      </c>
      <c r="C58" s="28" t="s">
        <v>29</v>
      </c>
      <c r="D58" s="21"/>
      <c r="E58" s="19"/>
    </row>
    <row r="59" spans="1:6" ht="30" x14ac:dyDescent="0.25">
      <c r="A59" s="71" t="s">
        <v>131</v>
      </c>
      <c r="B59" s="39">
        <f>SUM(B54/B50)</f>
        <v>1.6085311131534843</v>
      </c>
      <c r="C59" s="28"/>
      <c r="D59" s="21"/>
      <c r="E59" s="19"/>
    </row>
  </sheetData>
  <mergeCells count="1">
    <mergeCell ref="A52:C52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73"/>
  <sheetViews>
    <sheetView topLeftCell="A47" workbookViewId="0">
      <selection activeCell="K66" sqref="K66"/>
    </sheetView>
  </sheetViews>
  <sheetFormatPr defaultRowHeight="15" x14ac:dyDescent="0.25"/>
  <cols>
    <col min="1" max="1" width="35.85546875" customWidth="1"/>
    <col min="3" max="3" width="11.5703125" bestFit="1" customWidth="1"/>
    <col min="4" max="4" width="9.28515625" bestFit="1" customWidth="1"/>
    <col min="6" max="6" width="11.5703125" bestFit="1" customWidth="1"/>
    <col min="8" max="8" width="15.140625" customWidth="1"/>
  </cols>
  <sheetData>
    <row r="1" spans="1:10" x14ac:dyDescent="0.25">
      <c r="B1" s="6" t="s">
        <v>117</v>
      </c>
      <c r="C1" s="7"/>
      <c r="D1" s="40" t="s">
        <v>118</v>
      </c>
      <c r="E1" s="15" t="s">
        <v>9</v>
      </c>
      <c r="F1" s="2"/>
      <c r="G1" s="9"/>
    </row>
    <row r="2" spans="1:10" x14ac:dyDescent="0.25">
      <c r="B2" s="41" t="s">
        <v>8</v>
      </c>
      <c r="C2" s="9" t="s">
        <v>89</v>
      </c>
      <c r="D2" s="41" t="s">
        <v>8</v>
      </c>
      <c r="E2" s="19" t="s">
        <v>8</v>
      </c>
      <c r="F2" s="19" t="s">
        <v>89</v>
      </c>
      <c r="G2" s="18" t="s">
        <v>41</v>
      </c>
      <c r="H2" s="19"/>
      <c r="I2" s="21"/>
    </row>
    <row r="3" spans="1:10" x14ac:dyDescent="0.25">
      <c r="A3" s="83" t="s">
        <v>37</v>
      </c>
      <c r="B3" s="20"/>
      <c r="C3" s="20"/>
      <c r="D3" s="20"/>
      <c r="E3" s="20"/>
      <c r="F3" s="20"/>
      <c r="G3" s="10"/>
      <c r="I3" s="21"/>
    </row>
    <row r="4" spans="1:10" x14ac:dyDescent="0.25">
      <c r="A4" s="25" t="s">
        <v>77</v>
      </c>
      <c r="B4" s="41">
        <v>0</v>
      </c>
      <c r="C4" s="73">
        <v>0.4</v>
      </c>
      <c r="D4" s="57">
        <v>0.2</v>
      </c>
      <c r="E4" s="22"/>
      <c r="F4" s="22"/>
      <c r="G4" s="11"/>
      <c r="H4" t="s">
        <v>140</v>
      </c>
      <c r="I4" s="21"/>
    </row>
    <row r="5" spans="1:10" x14ac:dyDescent="0.25">
      <c r="A5" s="25" t="s">
        <v>78</v>
      </c>
      <c r="B5" s="41">
        <v>0</v>
      </c>
      <c r="C5" s="73">
        <v>0.6</v>
      </c>
      <c r="D5" s="57">
        <v>0.8</v>
      </c>
      <c r="E5" s="22"/>
      <c r="F5" s="22"/>
      <c r="G5" s="11"/>
      <c r="H5" t="s">
        <v>140</v>
      </c>
      <c r="I5" s="21"/>
    </row>
    <row r="6" spans="1:10" x14ac:dyDescent="0.25">
      <c r="A6" s="25" t="s">
        <v>79</v>
      </c>
      <c r="B6" s="41">
        <v>0</v>
      </c>
      <c r="C6" s="73">
        <v>0.4</v>
      </c>
      <c r="D6" s="57">
        <v>0.2</v>
      </c>
      <c r="E6" s="22"/>
      <c r="F6" s="22"/>
      <c r="G6" s="11"/>
      <c r="H6" t="s">
        <v>140</v>
      </c>
      <c r="I6" s="21"/>
    </row>
    <row r="7" spans="1:10" x14ac:dyDescent="0.25">
      <c r="A7" s="25" t="s">
        <v>80</v>
      </c>
      <c r="B7" s="81">
        <v>0</v>
      </c>
      <c r="C7" s="73">
        <v>0</v>
      </c>
      <c r="D7" s="57">
        <v>0</v>
      </c>
      <c r="E7" s="22"/>
      <c r="F7" s="22"/>
      <c r="G7" s="11"/>
      <c r="H7" t="s">
        <v>140</v>
      </c>
      <c r="I7" s="21"/>
    </row>
    <row r="8" spans="1:10" x14ac:dyDescent="0.25">
      <c r="A8" s="29" t="s">
        <v>0</v>
      </c>
      <c r="B8" s="82">
        <f>SUM(B4:B7)</f>
        <v>0</v>
      </c>
      <c r="C8" s="74">
        <f t="shared" ref="C8:D8" si="0">SUM(C4:C7)</f>
        <v>1.4</v>
      </c>
      <c r="D8" s="56">
        <f t="shared" si="0"/>
        <v>1.2</v>
      </c>
      <c r="E8" s="50"/>
      <c r="F8" s="50"/>
      <c r="G8" s="51"/>
      <c r="H8" t="s">
        <v>140</v>
      </c>
      <c r="I8" s="21"/>
    </row>
    <row r="9" spans="1:10" x14ac:dyDescent="0.25">
      <c r="A9" s="28" t="s">
        <v>57</v>
      </c>
      <c r="B9" s="43">
        <f>SUM(B8)*Artiklar!J4</f>
        <v>0</v>
      </c>
      <c r="C9" s="28">
        <f>SUM(C8)*Artiklar!J4</f>
        <v>98000</v>
      </c>
      <c r="D9" s="44">
        <f>SUM(D8)*Artiklar!K4</f>
        <v>3000</v>
      </c>
      <c r="E9" s="30"/>
      <c r="F9" s="30"/>
      <c r="G9" s="31"/>
      <c r="H9" t="s">
        <v>29</v>
      </c>
    </row>
    <row r="10" spans="1:10" x14ac:dyDescent="0.25">
      <c r="A10" s="28" t="s">
        <v>58</v>
      </c>
      <c r="B10" s="43"/>
      <c r="C10" s="28"/>
      <c r="D10" s="43"/>
      <c r="E10" s="30">
        <f>SUM(B9+D9)</f>
        <v>3000</v>
      </c>
      <c r="F10" s="30">
        <f>SUM(C9)</f>
        <v>98000</v>
      </c>
      <c r="G10" s="31">
        <f>SUM(E10:F10)</f>
        <v>101000</v>
      </c>
      <c r="H10" t="s">
        <v>29</v>
      </c>
    </row>
    <row r="11" spans="1:10" x14ac:dyDescent="0.25">
      <c r="A11" s="2"/>
      <c r="B11" s="2"/>
      <c r="C11" s="2"/>
      <c r="D11" s="2"/>
      <c r="E11" s="16"/>
      <c r="F11" s="16"/>
      <c r="G11" s="17"/>
    </row>
    <row r="12" spans="1:10" x14ac:dyDescent="0.25">
      <c r="A12" s="83" t="s">
        <v>139</v>
      </c>
      <c r="B12" s="20"/>
      <c r="C12" s="20"/>
      <c r="D12" s="20"/>
      <c r="E12" s="20"/>
      <c r="F12" s="20"/>
      <c r="G12" s="10"/>
    </row>
    <row r="13" spans="1:10" x14ac:dyDescent="0.25">
      <c r="A13" t="s">
        <v>135</v>
      </c>
      <c r="B13" s="41">
        <v>10</v>
      </c>
      <c r="C13" s="9">
        <v>10</v>
      </c>
      <c r="D13" s="41">
        <v>10</v>
      </c>
      <c r="E13" s="2"/>
      <c r="F13" s="2"/>
      <c r="G13" s="9"/>
      <c r="H13" t="s">
        <v>6</v>
      </c>
    </row>
    <row r="14" spans="1:10" x14ac:dyDescent="0.25">
      <c r="A14" t="s">
        <v>136</v>
      </c>
      <c r="B14" s="41">
        <v>10</v>
      </c>
      <c r="C14" s="9">
        <v>10</v>
      </c>
      <c r="D14" s="41">
        <v>10</v>
      </c>
      <c r="E14" s="2"/>
      <c r="F14" s="2"/>
      <c r="G14" s="9"/>
      <c r="H14" t="s">
        <v>6</v>
      </c>
    </row>
    <row r="15" spans="1:10" x14ac:dyDescent="0.25">
      <c r="A15" t="s">
        <v>81</v>
      </c>
      <c r="B15" s="41">
        <v>0</v>
      </c>
      <c r="C15" s="9">
        <v>0</v>
      </c>
      <c r="D15" s="41">
        <v>0</v>
      </c>
      <c r="E15" s="2"/>
      <c r="F15" s="2"/>
      <c r="G15" s="9"/>
      <c r="H15" t="s">
        <v>6</v>
      </c>
    </row>
    <row r="16" spans="1:10" x14ac:dyDescent="0.25">
      <c r="A16" s="4" t="s">
        <v>137</v>
      </c>
      <c r="B16" s="41">
        <v>3</v>
      </c>
      <c r="C16" s="9">
        <v>5</v>
      </c>
      <c r="D16" s="41">
        <v>5</v>
      </c>
      <c r="E16" s="2"/>
      <c r="F16" s="2"/>
      <c r="G16" s="9"/>
      <c r="H16" t="s">
        <v>6</v>
      </c>
      <c r="J16" s="4"/>
    </row>
    <row r="17" spans="1:16" x14ac:dyDescent="0.25">
      <c r="A17" t="s">
        <v>138</v>
      </c>
      <c r="B17" s="41">
        <v>2</v>
      </c>
      <c r="C17" s="9">
        <v>0</v>
      </c>
      <c r="D17" s="41">
        <v>3</v>
      </c>
      <c r="E17" s="2"/>
      <c r="F17" s="2"/>
      <c r="G17" s="9"/>
      <c r="H17" t="s">
        <v>40</v>
      </c>
    </row>
    <row r="18" spans="1:16" x14ac:dyDescent="0.25">
      <c r="A18" t="s">
        <v>151</v>
      </c>
      <c r="B18" s="41">
        <v>10</v>
      </c>
      <c r="C18" s="9">
        <v>10</v>
      </c>
      <c r="D18" s="41">
        <v>0</v>
      </c>
      <c r="E18" s="2"/>
      <c r="F18" s="2"/>
      <c r="G18" s="9"/>
      <c r="H18" t="s">
        <v>40</v>
      </c>
    </row>
    <row r="19" spans="1:16" x14ac:dyDescent="0.25">
      <c r="A19" t="s">
        <v>150</v>
      </c>
      <c r="B19" s="41">
        <v>5</v>
      </c>
      <c r="C19" s="9">
        <v>5</v>
      </c>
      <c r="D19" s="41">
        <v>0</v>
      </c>
      <c r="E19" s="2"/>
      <c r="F19" s="2"/>
      <c r="G19" s="9"/>
      <c r="H19" t="s">
        <v>6</v>
      </c>
    </row>
    <row r="20" spans="1:16" x14ac:dyDescent="0.25">
      <c r="A20" s="32" t="s">
        <v>0</v>
      </c>
      <c r="B20" s="43">
        <f>SUM(B13:B19)</f>
        <v>40</v>
      </c>
      <c r="C20" s="28">
        <f>SUM(C13:C19)</f>
        <v>40</v>
      </c>
      <c r="D20" s="43">
        <f>SUM(D13:D19)</f>
        <v>28</v>
      </c>
      <c r="E20" s="29"/>
      <c r="F20" s="29"/>
      <c r="G20" s="28"/>
      <c r="H20" t="s">
        <v>6</v>
      </c>
    </row>
    <row r="21" spans="1:16" x14ac:dyDescent="0.25">
      <c r="A21" s="28" t="s">
        <v>61</v>
      </c>
      <c r="B21" s="43">
        <f>SUM(B20*Artiklar!J5)</f>
        <v>400</v>
      </c>
      <c r="C21" s="31">
        <f>SUM(C20*Artiklar!J5)</f>
        <v>400</v>
      </c>
      <c r="D21" s="44">
        <f>SUM(D20*Artiklar!K5)</f>
        <v>112</v>
      </c>
      <c r="E21" s="30"/>
      <c r="F21" s="30"/>
      <c r="G21" s="31"/>
      <c r="H21" t="s">
        <v>29</v>
      </c>
    </row>
    <row r="22" spans="1:16" x14ac:dyDescent="0.25">
      <c r="A22" s="28" t="s">
        <v>58</v>
      </c>
      <c r="B22" s="44"/>
      <c r="C22" s="31"/>
      <c r="D22" s="44"/>
      <c r="E22" s="30">
        <f>SUM(B21+D21)</f>
        <v>512</v>
      </c>
      <c r="F22" s="30">
        <f>SUM(C21)</f>
        <v>400</v>
      </c>
      <c r="G22" s="31"/>
      <c r="H22" t="s">
        <v>29</v>
      </c>
    </row>
    <row r="23" spans="1:16" x14ac:dyDescent="0.25">
      <c r="A23" s="28" t="s">
        <v>59</v>
      </c>
      <c r="B23" s="30"/>
      <c r="C23" s="31"/>
      <c r="D23" s="44"/>
      <c r="E23" s="30"/>
      <c r="F23" s="30"/>
      <c r="G23" s="31">
        <f>SUM(C21+D21)</f>
        <v>512</v>
      </c>
      <c r="H23" t="s">
        <v>29</v>
      </c>
    </row>
    <row r="24" spans="1:16" x14ac:dyDescent="0.25">
      <c r="A24" s="19"/>
      <c r="B24" s="26"/>
      <c r="C24" s="26"/>
      <c r="D24" s="26"/>
      <c r="E24" s="26"/>
      <c r="F24" s="26"/>
      <c r="G24" s="27"/>
      <c r="K24" s="19"/>
      <c r="L24" s="19"/>
      <c r="M24" s="19"/>
      <c r="N24" s="19"/>
      <c r="O24" s="19"/>
    </row>
    <row r="25" spans="1:16" x14ac:dyDescent="0.25">
      <c r="A25" s="20" t="s">
        <v>144</v>
      </c>
      <c r="B25" s="20"/>
      <c r="C25" s="20"/>
      <c r="D25" s="20"/>
      <c r="E25" s="20"/>
      <c r="F25" s="3"/>
      <c r="G25" s="10"/>
      <c r="K25" s="19"/>
      <c r="L25" s="19"/>
      <c r="M25" s="19"/>
      <c r="N25" s="19"/>
      <c r="O25" s="19"/>
    </row>
    <row r="26" spans="1:16" x14ac:dyDescent="0.25">
      <c r="A26" s="18" t="s">
        <v>145</v>
      </c>
      <c r="B26" s="2">
        <v>100</v>
      </c>
      <c r="C26" s="18"/>
      <c r="D26" s="46">
        <v>10</v>
      </c>
      <c r="E26" s="19"/>
      <c r="F26" s="48"/>
      <c r="G26" s="9"/>
      <c r="H26" s="48" t="s">
        <v>146</v>
      </c>
      <c r="K26" s="19"/>
      <c r="L26" s="19"/>
      <c r="M26" s="19"/>
      <c r="N26" s="19"/>
      <c r="O26" s="19"/>
      <c r="P26" s="48"/>
    </row>
    <row r="27" spans="1:16" x14ac:dyDescent="0.25">
      <c r="A27" s="9" t="s">
        <v>75</v>
      </c>
      <c r="B27" s="2">
        <v>20</v>
      </c>
      <c r="C27" s="18"/>
      <c r="D27" s="46">
        <v>20</v>
      </c>
      <c r="E27" s="19"/>
      <c r="F27" s="48"/>
      <c r="G27" s="9"/>
      <c r="H27" s="48" t="s">
        <v>140</v>
      </c>
      <c r="K27" s="19"/>
      <c r="L27" s="19"/>
      <c r="M27" s="19"/>
      <c r="N27" s="19"/>
      <c r="O27" s="19"/>
      <c r="P27" s="48"/>
    </row>
    <row r="28" spans="1:16" x14ac:dyDescent="0.25">
      <c r="A28" s="9" t="s">
        <v>76</v>
      </c>
      <c r="B28" s="2">
        <v>20</v>
      </c>
      <c r="C28" s="18"/>
      <c r="D28" s="46">
        <v>20</v>
      </c>
      <c r="E28" s="19"/>
      <c r="F28" s="48"/>
      <c r="G28" s="9"/>
      <c r="H28" s="48" t="s">
        <v>140</v>
      </c>
      <c r="K28" s="19"/>
      <c r="L28" s="19"/>
      <c r="M28" s="19"/>
      <c r="N28" s="19"/>
      <c r="O28" s="19"/>
      <c r="P28" s="48"/>
    </row>
    <row r="29" spans="1:16" x14ac:dyDescent="0.25">
      <c r="A29" s="28" t="s">
        <v>60</v>
      </c>
      <c r="B29" s="29">
        <f>SUM(B26*(B27+B28))</f>
        <v>4000</v>
      </c>
      <c r="C29" s="28">
        <f>SUM(C26:C28)</f>
        <v>0</v>
      </c>
      <c r="D29" s="43">
        <f>SUM(D27:D28)*D26</f>
        <v>400</v>
      </c>
      <c r="E29" s="29">
        <f>SUM(B29+D29)</f>
        <v>4400</v>
      </c>
      <c r="F29" s="32"/>
      <c r="G29" s="28"/>
      <c r="H29" t="s">
        <v>147</v>
      </c>
      <c r="K29" s="19"/>
      <c r="L29" s="19"/>
      <c r="M29" s="19"/>
      <c r="N29" s="19"/>
      <c r="O29" s="19"/>
    </row>
    <row r="30" spans="1:16" x14ac:dyDescent="0.25">
      <c r="A30" s="29" t="s">
        <v>59</v>
      </c>
      <c r="B30" s="29"/>
      <c r="C30" s="28"/>
      <c r="D30" s="43"/>
      <c r="E30" s="29">
        <f>SUM(E29)</f>
        <v>4400</v>
      </c>
      <c r="F30" s="32"/>
      <c r="G30" s="28"/>
      <c r="H30" t="s">
        <v>29</v>
      </c>
      <c r="K30" s="19"/>
      <c r="L30" s="19"/>
      <c r="M30" s="19"/>
      <c r="N30" s="19"/>
      <c r="O30" s="19"/>
    </row>
    <row r="31" spans="1:16" x14ac:dyDescent="0.25">
      <c r="A31" s="19"/>
      <c r="B31" s="19"/>
      <c r="C31" s="19"/>
      <c r="D31" s="19"/>
      <c r="E31" s="19"/>
      <c r="G31" s="21"/>
      <c r="K31" s="19"/>
      <c r="L31" s="19"/>
      <c r="M31" s="19"/>
      <c r="N31" s="19"/>
      <c r="O31" s="19"/>
    </row>
    <row r="32" spans="1:16" x14ac:dyDescent="0.25">
      <c r="A32" s="3" t="s">
        <v>155</v>
      </c>
      <c r="B32" s="3"/>
      <c r="C32" s="3"/>
      <c r="D32" s="3"/>
      <c r="E32" s="3"/>
      <c r="F32" s="3"/>
      <c r="G32" s="10"/>
      <c r="H32" s="21"/>
    </row>
    <row r="33" spans="1:11" x14ac:dyDescent="0.25">
      <c r="A33" s="18" t="s">
        <v>82</v>
      </c>
      <c r="B33" s="21">
        <v>30</v>
      </c>
      <c r="C33" s="18">
        <v>30</v>
      </c>
      <c r="D33" s="46"/>
      <c r="G33" s="18"/>
      <c r="H33" s="21"/>
    </row>
    <row r="34" spans="1:11" x14ac:dyDescent="0.25">
      <c r="A34" s="18" t="s">
        <v>83</v>
      </c>
      <c r="B34" s="21"/>
      <c r="C34" s="18"/>
      <c r="D34" s="46"/>
      <c r="G34" s="18"/>
      <c r="H34" s="21"/>
    </row>
    <row r="35" spans="1:11" x14ac:dyDescent="0.25">
      <c r="A35" s="18" t="s">
        <v>38</v>
      </c>
      <c r="B35" s="21">
        <v>50</v>
      </c>
      <c r="C35" s="18">
        <v>50</v>
      </c>
      <c r="D35" s="46"/>
      <c r="G35" s="18"/>
    </row>
    <row r="36" spans="1:11" x14ac:dyDescent="0.25">
      <c r="A36" s="28" t="s">
        <v>60</v>
      </c>
      <c r="B36" s="32">
        <f>B33*(B34+B35)</f>
        <v>1500</v>
      </c>
      <c r="C36" s="32">
        <f>C33*(C34+C35)</f>
        <v>1500</v>
      </c>
      <c r="D36" s="43"/>
      <c r="E36" s="32"/>
      <c r="F36" s="32">
        <f>SUM(B36)</f>
        <v>1500</v>
      </c>
      <c r="G36" s="28">
        <f>SUM(C36)</f>
        <v>1500</v>
      </c>
      <c r="H36" t="s">
        <v>39</v>
      </c>
    </row>
    <row r="37" spans="1:11" x14ac:dyDescent="0.25">
      <c r="A37" s="28" t="s">
        <v>59</v>
      </c>
      <c r="B37" s="32"/>
      <c r="C37" s="28"/>
      <c r="D37" s="43"/>
      <c r="E37" s="32"/>
      <c r="F37" s="32"/>
      <c r="G37" s="28">
        <f>SUM(C36)</f>
        <v>1500</v>
      </c>
      <c r="H37" t="s">
        <v>39</v>
      </c>
    </row>
    <row r="38" spans="1:11" x14ac:dyDescent="0.25">
      <c r="A38" s="18"/>
      <c r="B38" s="21"/>
      <c r="C38" s="18"/>
      <c r="D38" s="46"/>
      <c r="E38" s="21"/>
      <c r="F38" s="21"/>
      <c r="G38" s="18"/>
    </row>
    <row r="39" spans="1:11" x14ac:dyDescent="0.25">
      <c r="A39" s="3" t="s">
        <v>148</v>
      </c>
      <c r="B39" s="3"/>
      <c r="C39" s="3"/>
      <c r="D39" s="3"/>
      <c r="E39" s="3"/>
      <c r="F39" s="3"/>
      <c r="G39" s="10"/>
    </row>
    <row r="40" spans="1:11" x14ac:dyDescent="0.25">
      <c r="A40" s="9" t="s">
        <v>44</v>
      </c>
      <c r="B40">
        <v>0</v>
      </c>
      <c r="C40" s="2">
        <v>0</v>
      </c>
      <c r="G40" s="9"/>
      <c r="H40" t="s">
        <v>4</v>
      </c>
      <c r="J40" s="19"/>
      <c r="K40" s="19"/>
    </row>
    <row r="41" spans="1:11" x14ac:dyDescent="0.25">
      <c r="A41" s="9" t="s">
        <v>43</v>
      </c>
      <c r="B41">
        <v>60</v>
      </c>
      <c r="C41" s="2">
        <v>0</v>
      </c>
      <c r="G41" s="9"/>
      <c r="H41" t="s">
        <v>4</v>
      </c>
      <c r="J41" s="19"/>
      <c r="K41" s="19"/>
    </row>
    <row r="42" spans="1:11" x14ac:dyDescent="0.25">
      <c r="A42" s="9" t="s">
        <v>56</v>
      </c>
      <c r="B42" s="21">
        <v>60</v>
      </c>
      <c r="C42" s="2">
        <v>0</v>
      </c>
      <c r="G42" s="9"/>
      <c r="H42" t="s">
        <v>115</v>
      </c>
      <c r="J42" s="19"/>
      <c r="K42" s="19"/>
    </row>
    <row r="43" spans="1:11" x14ac:dyDescent="0.25">
      <c r="A43" s="9" t="s">
        <v>42</v>
      </c>
      <c r="B43">
        <v>15</v>
      </c>
      <c r="C43" s="2">
        <v>15</v>
      </c>
      <c r="G43" s="9"/>
      <c r="H43" t="s">
        <v>4</v>
      </c>
      <c r="J43" s="19"/>
      <c r="K43" s="19"/>
    </row>
    <row r="44" spans="1:11" x14ac:dyDescent="0.25">
      <c r="A44" s="9" t="s">
        <v>152</v>
      </c>
      <c r="B44">
        <v>10</v>
      </c>
      <c r="C44" s="2">
        <v>10</v>
      </c>
      <c r="G44" s="9"/>
      <c r="H44" t="s">
        <v>4</v>
      </c>
      <c r="J44" s="19"/>
      <c r="K44" s="19"/>
    </row>
    <row r="45" spans="1:11" x14ac:dyDescent="0.25">
      <c r="A45" s="9" t="s">
        <v>153</v>
      </c>
      <c r="B45">
        <v>0</v>
      </c>
      <c r="C45" s="19">
        <v>0</v>
      </c>
      <c r="G45" s="9"/>
      <c r="H45" t="s">
        <v>4</v>
      </c>
      <c r="J45" s="19"/>
      <c r="K45" s="19"/>
    </row>
    <row r="46" spans="1:11" x14ac:dyDescent="0.25">
      <c r="A46" s="9" t="s">
        <v>154</v>
      </c>
      <c r="B46">
        <v>25</v>
      </c>
      <c r="C46" s="2">
        <v>25</v>
      </c>
      <c r="G46" s="9"/>
      <c r="H46" t="s">
        <v>4</v>
      </c>
      <c r="J46" s="19"/>
      <c r="K46" s="19"/>
    </row>
    <row r="47" spans="1:11" x14ac:dyDescent="0.25">
      <c r="A47" s="9" t="s">
        <v>20</v>
      </c>
      <c r="B47">
        <v>15</v>
      </c>
      <c r="C47" s="19">
        <v>0</v>
      </c>
      <c r="G47" s="9"/>
      <c r="H47" t="s">
        <v>4</v>
      </c>
    </row>
    <row r="48" spans="1:11" x14ac:dyDescent="0.25">
      <c r="A48" s="9" t="s">
        <v>2</v>
      </c>
      <c r="C48" s="2"/>
      <c r="G48" s="9"/>
      <c r="H48" t="s">
        <v>4</v>
      </c>
    </row>
    <row r="49" spans="1:8" x14ac:dyDescent="0.25">
      <c r="A49" s="28" t="s">
        <v>0</v>
      </c>
      <c r="B49" s="32">
        <f>SUM(B40:B48)</f>
        <v>185</v>
      </c>
      <c r="C49" s="29">
        <f>SUM(C40:C48)</f>
        <v>50</v>
      </c>
      <c r="D49" s="32"/>
      <c r="E49" s="32"/>
      <c r="F49" s="32"/>
      <c r="G49" s="28"/>
      <c r="H49" t="s">
        <v>4</v>
      </c>
    </row>
    <row r="50" spans="1:8" x14ac:dyDescent="0.25">
      <c r="A50" s="28" t="s">
        <v>61</v>
      </c>
      <c r="B50" s="32"/>
      <c r="C50" s="29"/>
      <c r="D50" s="32"/>
      <c r="E50" s="32">
        <f>SUM(B49*B55)</f>
        <v>46250</v>
      </c>
      <c r="F50" s="32">
        <f>SUM(C49*B55)</f>
        <v>12500</v>
      </c>
      <c r="G50" s="28"/>
      <c r="H50" t="s">
        <v>29</v>
      </c>
    </row>
    <row r="51" spans="1:8" x14ac:dyDescent="0.25">
      <c r="A51" s="28" t="s">
        <v>62</v>
      </c>
      <c r="B51" s="32"/>
      <c r="C51" s="29"/>
      <c r="D51" s="32"/>
      <c r="E51" s="32"/>
      <c r="F51" s="32"/>
      <c r="G51" s="28">
        <f>SUM(C40+C43+C44+C46)*B55</f>
        <v>12500</v>
      </c>
      <c r="H51" t="s">
        <v>29</v>
      </c>
    </row>
    <row r="52" spans="1:8" x14ac:dyDescent="0.25">
      <c r="A52" s="18"/>
      <c r="C52" s="2"/>
      <c r="G52" s="2"/>
    </row>
    <row r="53" spans="1:8" x14ac:dyDescent="0.25">
      <c r="A53" s="77" t="s">
        <v>25</v>
      </c>
      <c r="B53" s="77"/>
      <c r="C53" s="78"/>
      <c r="D53" s="72"/>
      <c r="E53" s="72"/>
      <c r="F53" s="72"/>
      <c r="G53" s="72"/>
    </row>
    <row r="54" spans="1:8" x14ac:dyDescent="0.25">
      <c r="A54" s="75" t="s">
        <v>30</v>
      </c>
      <c r="B54" s="34">
        <f>SUM(365*24*60)</f>
        <v>525600</v>
      </c>
      <c r="C54" s="35" t="s">
        <v>29</v>
      </c>
      <c r="D54" s="68"/>
      <c r="E54" s="19"/>
      <c r="F54" s="68"/>
      <c r="G54" s="68"/>
      <c r="H54" s="5"/>
    </row>
    <row r="55" spans="1:8" x14ac:dyDescent="0.25">
      <c r="A55" s="76" t="s">
        <v>3</v>
      </c>
      <c r="B55" s="5">
        <v>250</v>
      </c>
      <c r="C55" s="23"/>
      <c r="D55" s="68"/>
      <c r="E55" s="19"/>
      <c r="F55" s="69"/>
      <c r="G55" s="69"/>
    </row>
    <row r="56" spans="1:8" x14ac:dyDescent="0.25">
      <c r="A56" s="76" t="s">
        <v>19</v>
      </c>
      <c r="B56" s="5">
        <v>8</v>
      </c>
      <c r="C56" s="24" t="s">
        <v>46</v>
      </c>
      <c r="D56" s="68"/>
      <c r="E56" s="19"/>
      <c r="F56" s="68"/>
      <c r="G56" s="68"/>
    </row>
    <row r="57" spans="1:8" x14ac:dyDescent="0.25">
      <c r="A57" s="35" t="s">
        <v>51</v>
      </c>
      <c r="B57" s="33">
        <f>SUM((B55*(B56))*60)</f>
        <v>120000</v>
      </c>
      <c r="C57" s="35" t="s">
        <v>29</v>
      </c>
      <c r="D57" s="68"/>
      <c r="E57" s="19"/>
      <c r="F57" s="68"/>
      <c r="G57" s="68"/>
    </row>
    <row r="58" spans="1:8" x14ac:dyDescent="0.25">
      <c r="A58" s="75" t="s">
        <v>63</v>
      </c>
      <c r="B58">
        <v>8</v>
      </c>
      <c r="C58" s="9" t="s">
        <v>64</v>
      </c>
      <c r="D58" s="19"/>
      <c r="E58" s="19"/>
      <c r="F58" s="19"/>
      <c r="G58" s="19"/>
    </row>
    <row r="59" spans="1:8" x14ac:dyDescent="0.25">
      <c r="A59" s="38" t="s">
        <v>54</v>
      </c>
      <c r="B59" s="21">
        <v>0</v>
      </c>
      <c r="C59" s="9" t="s">
        <v>4</v>
      </c>
      <c r="D59" s="19"/>
      <c r="E59" s="19"/>
      <c r="F59" s="19"/>
      <c r="G59" s="19"/>
    </row>
    <row r="60" spans="1:8" x14ac:dyDescent="0.25">
      <c r="A60" s="35" t="s">
        <v>25</v>
      </c>
      <c r="B60" s="33">
        <f>SUM((B55*(B56+B58))*60)+B59</f>
        <v>240000</v>
      </c>
      <c r="C60" s="35" t="s">
        <v>29</v>
      </c>
      <c r="D60" s="68"/>
      <c r="E60" s="19"/>
      <c r="F60" s="70"/>
      <c r="G60" s="70"/>
      <c r="H60" s="4"/>
    </row>
    <row r="61" spans="1:8" x14ac:dyDescent="0.25">
      <c r="A61" s="35" t="s">
        <v>45</v>
      </c>
      <c r="B61" s="36">
        <f>SUM(B60-G23-G30-G37-G51)</f>
        <v>225488</v>
      </c>
      <c r="C61" s="35" t="s">
        <v>29</v>
      </c>
      <c r="D61" s="19"/>
      <c r="E61" s="19"/>
      <c r="F61" s="19"/>
      <c r="G61" s="19"/>
    </row>
    <row r="62" spans="1:8" x14ac:dyDescent="0.25">
      <c r="A62" s="70"/>
      <c r="B62" s="26"/>
      <c r="C62" s="19"/>
      <c r="D62" s="19"/>
      <c r="E62" s="2"/>
      <c r="F62" s="19"/>
      <c r="G62" s="19"/>
    </row>
    <row r="63" spans="1:8" x14ac:dyDescent="0.25">
      <c r="A63" s="102" t="s">
        <v>7</v>
      </c>
      <c r="B63" s="102"/>
      <c r="C63" s="103"/>
      <c r="D63" s="79"/>
      <c r="E63" s="79"/>
      <c r="F63" s="79"/>
      <c r="G63" s="72"/>
    </row>
    <row r="64" spans="1:8" x14ac:dyDescent="0.25">
      <c r="A64" s="28" t="s">
        <v>47</v>
      </c>
      <c r="B64" s="30">
        <f>SUM(E10+E22+E50)</f>
        <v>49762</v>
      </c>
      <c r="C64" s="28" t="s">
        <v>29</v>
      </c>
      <c r="D64" s="21"/>
      <c r="E64" s="21"/>
      <c r="F64" s="21"/>
      <c r="G64" s="19"/>
    </row>
    <row r="65" spans="1:7" x14ac:dyDescent="0.25">
      <c r="A65" s="28" t="s">
        <v>48</v>
      </c>
      <c r="B65" s="30">
        <f>SUM(F10+F22+F50)</f>
        <v>110900</v>
      </c>
      <c r="C65" s="28" t="s">
        <v>29</v>
      </c>
      <c r="D65" s="21"/>
      <c r="E65" s="21"/>
      <c r="F65" s="21"/>
      <c r="G65" s="19"/>
    </row>
    <row r="66" spans="1:7" x14ac:dyDescent="0.25">
      <c r="A66" s="28" t="s">
        <v>49</v>
      </c>
      <c r="B66" s="30">
        <f>SUM(G10+G23+G51)</f>
        <v>114012</v>
      </c>
      <c r="C66" s="28" t="s">
        <v>29</v>
      </c>
      <c r="D66" s="21"/>
      <c r="E66" s="21"/>
      <c r="F66" s="21"/>
      <c r="G66" s="19"/>
    </row>
    <row r="67" spans="1:7" x14ac:dyDescent="0.25">
      <c r="A67" s="28" t="s">
        <v>66</v>
      </c>
      <c r="B67" s="80">
        <f>SUM(B66/B54)</f>
        <v>0.21691780821917808</v>
      </c>
      <c r="C67" s="28"/>
      <c r="D67" s="21"/>
      <c r="E67" s="21"/>
      <c r="F67" s="21"/>
      <c r="G67" s="19"/>
    </row>
    <row r="68" spans="1:7" ht="30" x14ac:dyDescent="0.25">
      <c r="A68" s="71" t="s">
        <v>50</v>
      </c>
      <c r="B68" s="80">
        <f>SUM(B64/B57)</f>
        <v>0.41468333333333335</v>
      </c>
      <c r="C68" s="28"/>
      <c r="D68" s="21"/>
      <c r="E68" s="21"/>
      <c r="F68" s="21"/>
      <c r="G68" s="19"/>
    </row>
    <row r="69" spans="1:7" x14ac:dyDescent="0.25">
      <c r="A69" s="28" t="s">
        <v>162</v>
      </c>
      <c r="B69" s="80">
        <f>SUM(B65/B54)</f>
        <v>0.21099695585996955</v>
      </c>
      <c r="C69" s="28"/>
      <c r="D69" s="21"/>
      <c r="E69" s="21"/>
      <c r="F69" s="21"/>
      <c r="G69" s="19"/>
    </row>
    <row r="70" spans="1:7" ht="30" x14ac:dyDescent="0.25">
      <c r="A70" s="71" t="s">
        <v>163</v>
      </c>
      <c r="B70" s="80">
        <f>SUM(B65/B60)</f>
        <v>0.46208333333333335</v>
      </c>
      <c r="C70" s="28"/>
      <c r="D70" s="21"/>
      <c r="E70" s="21"/>
      <c r="F70" s="21"/>
      <c r="G70" s="19"/>
    </row>
    <row r="71" spans="1:7" ht="30" x14ac:dyDescent="0.25">
      <c r="A71" s="71" t="s">
        <v>52</v>
      </c>
      <c r="B71" s="80">
        <f>SUM(G10/B60)</f>
        <v>0.42083333333333334</v>
      </c>
      <c r="C71" s="28"/>
      <c r="D71" s="21"/>
      <c r="E71" s="21"/>
      <c r="F71" s="21"/>
      <c r="G71" s="19"/>
    </row>
    <row r="72" spans="1:7" x14ac:dyDescent="0.25">
      <c r="A72" s="28" t="s">
        <v>65</v>
      </c>
      <c r="B72" s="30">
        <f>SUM(B60-B64)</f>
        <v>190238</v>
      </c>
      <c r="C72" s="28" t="s">
        <v>29</v>
      </c>
      <c r="D72" s="21"/>
      <c r="E72" s="21"/>
      <c r="F72" s="21"/>
      <c r="G72" s="19"/>
    </row>
    <row r="73" spans="1:7" ht="30" x14ac:dyDescent="0.25">
      <c r="A73" s="71" t="s">
        <v>67</v>
      </c>
      <c r="B73" s="80">
        <f>SUM(B66/B61)</f>
        <v>0.505623359114454</v>
      </c>
      <c r="C73" s="28"/>
      <c r="D73" s="21"/>
      <c r="E73" s="21"/>
      <c r="F73" s="21"/>
      <c r="G73" s="19"/>
    </row>
  </sheetData>
  <mergeCells count="1">
    <mergeCell ref="A63:C63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47"/>
  <sheetViews>
    <sheetView topLeftCell="A19" workbookViewId="0">
      <selection activeCell="E46" sqref="E46"/>
    </sheetView>
  </sheetViews>
  <sheetFormatPr defaultRowHeight="15" x14ac:dyDescent="0.25"/>
  <cols>
    <col min="1" max="1" width="73.28515625" bestFit="1" customWidth="1"/>
    <col min="2" max="2" width="14.42578125" customWidth="1"/>
    <col min="3" max="3" width="14" customWidth="1"/>
    <col min="4" max="4" width="13.85546875" customWidth="1"/>
    <col min="5" max="5" width="18" bestFit="1" customWidth="1"/>
    <col min="6" max="6" width="11.5703125" customWidth="1"/>
  </cols>
  <sheetData>
    <row r="1" spans="1:7" ht="15" customHeight="1" x14ac:dyDescent="0.35">
      <c r="G1" s="47"/>
    </row>
    <row r="2" spans="1:7" ht="15" customHeight="1" x14ac:dyDescent="0.35">
      <c r="A2" s="98" t="s">
        <v>90</v>
      </c>
      <c r="B2" s="104" t="s">
        <v>31</v>
      </c>
      <c r="C2" s="104"/>
      <c r="D2" s="104" t="s">
        <v>105</v>
      </c>
      <c r="E2" s="105"/>
      <c r="G2" s="47"/>
    </row>
    <row r="3" spans="1:7" ht="15" customHeight="1" x14ac:dyDescent="0.35">
      <c r="A3" s="9" t="s">
        <v>91</v>
      </c>
      <c r="B3" s="2" t="s">
        <v>94</v>
      </c>
      <c r="C3" s="9" t="s">
        <v>95</v>
      </c>
      <c r="D3" s="8" t="s">
        <v>94</v>
      </c>
      <c r="E3" s="9" t="s">
        <v>95</v>
      </c>
      <c r="G3" s="47"/>
    </row>
    <row r="4" spans="1:7" ht="15" customHeight="1" x14ac:dyDescent="0.35">
      <c r="A4" s="9" t="s">
        <v>93</v>
      </c>
      <c r="B4" s="2">
        <v>0</v>
      </c>
      <c r="C4" s="9" t="s">
        <v>96</v>
      </c>
      <c r="D4" s="8">
        <v>0</v>
      </c>
      <c r="E4" s="9" t="s">
        <v>96</v>
      </c>
      <c r="G4" s="47"/>
    </row>
    <row r="5" spans="1:7" ht="15" customHeight="1" x14ac:dyDescent="0.35">
      <c r="A5" s="9" t="s">
        <v>92</v>
      </c>
      <c r="B5" s="2"/>
      <c r="C5" s="9"/>
      <c r="D5" s="8"/>
      <c r="E5" s="9"/>
      <c r="G5" s="47"/>
    </row>
    <row r="6" spans="1:7" ht="15" customHeight="1" x14ac:dyDescent="0.35">
      <c r="A6" s="9" t="s">
        <v>98</v>
      </c>
      <c r="B6" s="2">
        <v>0</v>
      </c>
      <c r="C6" s="9" t="s">
        <v>97</v>
      </c>
      <c r="D6" s="8">
        <v>0</v>
      </c>
      <c r="E6" s="9" t="s">
        <v>97</v>
      </c>
      <c r="G6" s="47"/>
    </row>
    <row r="7" spans="1:7" ht="15" customHeight="1" x14ac:dyDescent="0.35">
      <c r="A7" s="9" t="s">
        <v>99</v>
      </c>
      <c r="B7" s="2" t="s">
        <v>101</v>
      </c>
      <c r="C7" s="9" t="s">
        <v>100</v>
      </c>
      <c r="D7" s="8" t="s">
        <v>101</v>
      </c>
      <c r="E7" s="9" t="s">
        <v>100</v>
      </c>
      <c r="G7" s="47"/>
    </row>
    <row r="8" spans="1:7" ht="17.25" customHeight="1" x14ac:dyDescent="0.35">
      <c r="A8" s="9" t="s">
        <v>93</v>
      </c>
      <c r="B8" s="2">
        <v>100</v>
      </c>
      <c r="C8" s="9" t="s">
        <v>106</v>
      </c>
      <c r="D8" s="8"/>
      <c r="E8" s="9"/>
      <c r="G8" s="47"/>
    </row>
    <row r="9" spans="1:7" ht="17.25" customHeight="1" x14ac:dyDescent="0.35">
      <c r="A9" s="2"/>
      <c r="B9" s="2"/>
      <c r="C9" s="2"/>
      <c r="D9" s="2"/>
      <c r="E9" s="2"/>
      <c r="G9" s="47"/>
    </row>
    <row r="10" spans="1:7" x14ac:dyDescent="0.25">
      <c r="A10" s="97" t="s">
        <v>71</v>
      </c>
      <c r="B10" s="97" t="s">
        <v>1</v>
      </c>
      <c r="C10" s="97" t="s">
        <v>32</v>
      </c>
      <c r="D10" s="85"/>
      <c r="E10" s="84"/>
      <c r="F10" s="12"/>
      <c r="G10" s="12"/>
    </row>
    <row r="11" spans="1:7" ht="15" customHeight="1" x14ac:dyDescent="0.25">
      <c r="A11" s="24" t="s">
        <v>70</v>
      </c>
      <c r="B11" s="41">
        <v>300</v>
      </c>
      <c r="C11" s="41"/>
      <c r="D11" s="9" t="s">
        <v>73</v>
      </c>
    </row>
    <row r="12" spans="1:7" ht="15" customHeight="1" x14ac:dyDescent="0.25">
      <c r="A12" s="24" t="s">
        <v>69</v>
      </c>
      <c r="B12" s="41">
        <v>300</v>
      </c>
      <c r="C12" s="41"/>
      <c r="D12" s="9" t="s">
        <v>73</v>
      </c>
    </row>
    <row r="13" spans="1:7" ht="15" customHeight="1" x14ac:dyDescent="0.35">
      <c r="A13" s="9" t="s">
        <v>72</v>
      </c>
      <c r="B13" s="41">
        <v>10</v>
      </c>
      <c r="C13" s="41"/>
      <c r="D13" s="9" t="s">
        <v>73</v>
      </c>
      <c r="G13" s="47"/>
    </row>
    <row r="14" spans="1:7" ht="15" customHeight="1" x14ac:dyDescent="0.35">
      <c r="A14" s="9" t="s">
        <v>86</v>
      </c>
      <c r="B14" s="41">
        <v>300</v>
      </c>
      <c r="C14" s="41"/>
      <c r="D14" s="9" t="s">
        <v>73</v>
      </c>
      <c r="G14" s="47"/>
    </row>
    <row r="15" spans="1:7" ht="15" customHeight="1" x14ac:dyDescent="0.25">
      <c r="A15" s="86" t="s">
        <v>88</v>
      </c>
      <c r="B15" s="89">
        <f>SUM('Tider nuläget'!B53)/60*(B11)*(B8/100)</f>
        <v>595060</v>
      </c>
      <c r="C15" s="89">
        <f>SUM('Tider framtida läget '!B64/60)*(B11)*B8/100</f>
        <v>248810</v>
      </c>
      <c r="D15" s="90" t="s">
        <v>55</v>
      </c>
      <c r="F15" s="12"/>
      <c r="G15" s="12"/>
    </row>
    <row r="16" spans="1:7" ht="15" customHeight="1" x14ac:dyDescent="0.25">
      <c r="A16" s="86" t="s">
        <v>87</v>
      </c>
      <c r="B16" s="89">
        <f>SUM('Tider nuläget'!B53)*(B14/60)*(B4/100)</f>
        <v>0</v>
      </c>
      <c r="C16" s="89">
        <f>SUM('Tider nuläget'!C53)*(B14/60)*(B4/100)</f>
        <v>0</v>
      </c>
      <c r="D16" s="90"/>
      <c r="E16" s="21"/>
      <c r="F16" s="12"/>
      <c r="G16" s="12"/>
    </row>
    <row r="17" spans="1:9" ht="15" customHeight="1" x14ac:dyDescent="0.25">
      <c r="A17" s="86" t="s">
        <v>104</v>
      </c>
      <c r="B17" s="90">
        <v>0</v>
      </c>
      <c r="C17" s="89">
        <f>SUM('Tider framtida läget '!B65)*(B13/60)</f>
        <v>18483.333333333332</v>
      </c>
      <c r="D17" s="90" t="s">
        <v>55</v>
      </c>
      <c r="F17" s="12"/>
      <c r="G17" s="12"/>
    </row>
    <row r="18" spans="1:9" ht="15" customHeight="1" x14ac:dyDescent="0.25">
      <c r="A18" s="86" t="s">
        <v>53</v>
      </c>
      <c r="B18" s="90">
        <v>0</v>
      </c>
      <c r="C18" s="90">
        <v>0</v>
      </c>
      <c r="D18" s="90" t="s">
        <v>55</v>
      </c>
    </row>
    <row r="19" spans="1:9" ht="15" customHeight="1" x14ac:dyDescent="0.25">
      <c r="A19" s="87" t="s">
        <v>9</v>
      </c>
      <c r="B19" s="91">
        <f>SUM(B15:B18)</f>
        <v>595060</v>
      </c>
      <c r="C19" s="91">
        <f>SUM(C15:C18)</f>
        <v>267293.33333333331</v>
      </c>
      <c r="D19" s="43"/>
    </row>
    <row r="20" spans="1:9" ht="15" customHeight="1" x14ac:dyDescent="0.25">
      <c r="A20" s="88" t="s">
        <v>74</v>
      </c>
      <c r="B20" s="92">
        <f>SUM(B19-C19)</f>
        <v>327766.66666666669</v>
      </c>
      <c r="C20" s="43"/>
      <c r="D20" s="90" t="s">
        <v>55</v>
      </c>
    </row>
    <row r="21" spans="1:9" x14ac:dyDescent="0.25">
      <c r="F21" s="21"/>
    </row>
    <row r="22" spans="1:9" x14ac:dyDescent="0.25">
      <c r="A22" s="85" t="s">
        <v>157</v>
      </c>
      <c r="B22" s="42" t="s">
        <v>1</v>
      </c>
      <c r="C22" s="42" t="s">
        <v>105</v>
      </c>
      <c r="D22" s="42"/>
      <c r="E22" s="21"/>
    </row>
    <row r="23" spans="1:9" x14ac:dyDescent="0.25">
      <c r="A23" s="9" t="s">
        <v>156</v>
      </c>
      <c r="B23" s="41">
        <v>9.6999999999999993</v>
      </c>
      <c r="C23" s="41">
        <v>9.6999999999999993</v>
      </c>
      <c r="D23" s="41" t="s">
        <v>103</v>
      </c>
    </row>
    <row r="24" spans="1:9" x14ac:dyDescent="0.25">
      <c r="A24" s="28" t="s">
        <v>107</v>
      </c>
      <c r="B24" s="43">
        <f>SUM(B23*Artiklar!J4)</f>
        <v>679000</v>
      </c>
      <c r="C24" s="43">
        <f>SUM(C23*Artiklar!J4)</f>
        <v>679000</v>
      </c>
      <c r="D24" s="43" t="s">
        <v>21</v>
      </c>
    </row>
    <row r="25" spans="1:9" x14ac:dyDescent="0.25">
      <c r="A25" s="93" t="s">
        <v>108</v>
      </c>
      <c r="B25" s="91">
        <f>SUM(B24-B19)</f>
        <v>83940</v>
      </c>
      <c r="C25" s="91">
        <f>SUM(C24-C19)</f>
        <v>411706.66666666669</v>
      </c>
      <c r="D25" s="94" t="s">
        <v>109</v>
      </c>
    </row>
    <row r="27" spans="1:9" x14ac:dyDescent="0.25">
      <c r="A27" s="54" t="s">
        <v>110</v>
      </c>
      <c r="B27" s="3"/>
      <c r="C27" s="3"/>
      <c r="D27" s="21"/>
      <c r="E27" s="54"/>
      <c r="F27" s="3"/>
      <c r="G27" s="3"/>
      <c r="H27" s="3"/>
      <c r="I27" s="3"/>
    </row>
    <row r="28" spans="1:9" x14ac:dyDescent="0.25">
      <c r="A28" s="54" t="s">
        <v>159</v>
      </c>
      <c r="B28" s="3"/>
      <c r="C28" s="3"/>
      <c r="D28" s="21"/>
      <c r="E28" s="54" t="s">
        <v>158</v>
      </c>
      <c r="F28" s="3"/>
      <c r="G28" s="3"/>
      <c r="H28" s="3"/>
      <c r="I28" s="3"/>
    </row>
    <row r="29" spans="1:9" x14ac:dyDescent="0.25">
      <c r="A29" s="9" t="s">
        <v>5</v>
      </c>
      <c r="B29" s="41"/>
      <c r="C29" s="9" t="s">
        <v>21</v>
      </c>
      <c r="E29" s="95"/>
      <c r="F29" s="2" t="s">
        <v>34</v>
      </c>
      <c r="G29" t="s">
        <v>35</v>
      </c>
      <c r="H29" t="s">
        <v>36</v>
      </c>
    </row>
    <row r="30" spans="1:9" x14ac:dyDescent="0.25">
      <c r="A30" s="9" t="s">
        <v>11</v>
      </c>
      <c r="B30" s="41"/>
      <c r="C30" s="9" t="s">
        <v>21</v>
      </c>
      <c r="E30" s="9" t="s">
        <v>10</v>
      </c>
      <c r="F30" s="2"/>
      <c r="I30" t="s">
        <v>21</v>
      </c>
    </row>
    <row r="31" spans="1:9" x14ac:dyDescent="0.25">
      <c r="A31" s="9" t="s">
        <v>12</v>
      </c>
      <c r="B31" s="41"/>
      <c r="C31" s="9" t="s">
        <v>21</v>
      </c>
      <c r="E31" s="9" t="s">
        <v>13</v>
      </c>
      <c r="F31" s="2"/>
      <c r="I31" t="s">
        <v>21</v>
      </c>
    </row>
    <row r="32" spans="1:9" x14ac:dyDescent="0.25">
      <c r="A32" s="9" t="s">
        <v>13</v>
      </c>
      <c r="B32" s="41"/>
      <c r="C32" s="9" t="s">
        <v>21</v>
      </c>
      <c r="E32" s="9" t="s">
        <v>15</v>
      </c>
      <c r="F32" s="2"/>
      <c r="I32" t="s">
        <v>21</v>
      </c>
    </row>
    <row r="33" spans="1:9" x14ac:dyDescent="0.25">
      <c r="A33" s="9" t="s">
        <v>14</v>
      </c>
      <c r="B33" s="41"/>
      <c r="C33" s="9" t="s">
        <v>21</v>
      </c>
      <c r="E33" s="24" t="s">
        <v>111</v>
      </c>
      <c r="F33" s="16"/>
      <c r="G33" s="13"/>
      <c r="H33" s="13"/>
      <c r="I33" t="s">
        <v>21</v>
      </c>
    </row>
    <row r="34" spans="1:9" x14ac:dyDescent="0.25">
      <c r="A34" s="9" t="s">
        <v>15</v>
      </c>
      <c r="B34" s="41"/>
      <c r="C34" s="9" t="s">
        <v>21</v>
      </c>
      <c r="E34" s="93" t="s">
        <v>112</v>
      </c>
      <c r="F34" s="96">
        <f>SUM(F30:F33)</f>
        <v>0</v>
      </c>
      <c r="G34" s="55">
        <f>SUM(G30:G33)</f>
        <v>0</v>
      </c>
      <c r="H34" s="55">
        <f>SUM(H30:H33)</f>
        <v>0</v>
      </c>
      <c r="I34" s="32" t="s">
        <v>21</v>
      </c>
    </row>
    <row r="35" spans="1:9" x14ac:dyDescent="0.25">
      <c r="A35" s="9" t="s">
        <v>16</v>
      </c>
      <c r="B35" s="41"/>
      <c r="C35" s="9" t="s">
        <v>21</v>
      </c>
      <c r="E35" s="35" t="s">
        <v>160</v>
      </c>
      <c r="F35" s="36">
        <f>SUM(B20)</f>
        <v>327766.66666666669</v>
      </c>
      <c r="G35" s="36">
        <f t="shared" ref="G35:H35" si="0">SUM(C20)</f>
        <v>0</v>
      </c>
      <c r="H35" s="36">
        <f t="shared" si="0"/>
        <v>0</v>
      </c>
      <c r="I35" s="32" t="s">
        <v>161</v>
      </c>
    </row>
    <row r="36" spans="1:9" x14ac:dyDescent="0.25">
      <c r="A36" s="9" t="s">
        <v>17</v>
      </c>
      <c r="B36" s="41"/>
      <c r="C36" s="9" t="s">
        <v>21</v>
      </c>
    </row>
    <row r="37" spans="1:9" x14ac:dyDescent="0.25">
      <c r="A37" s="93" t="s">
        <v>18</v>
      </c>
      <c r="B37" s="55">
        <f>SUM(B29:B36)</f>
        <v>0</v>
      </c>
      <c r="C37" s="93" t="s">
        <v>21</v>
      </c>
    </row>
    <row r="39" spans="1:9" x14ac:dyDescent="0.25">
      <c r="A39" s="21"/>
      <c r="B39" s="21"/>
      <c r="C39" s="21"/>
      <c r="D39" s="21"/>
      <c r="E39" s="21"/>
      <c r="F39" s="21"/>
      <c r="G39" s="21"/>
      <c r="H39" s="21"/>
    </row>
    <row r="40" spans="1:9" x14ac:dyDescent="0.25">
      <c r="A40" s="54" t="s">
        <v>85</v>
      </c>
      <c r="B40" s="3"/>
      <c r="C40" s="3"/>
      <c r="D40" s="21"/>
      <c r="E40" s="21"/>
    </row>
    <row r="41" spans="1:9" x14ac:dyDescent="0.25">
      <c r="A41" t="s">
        <v>74</v>
      </c>
      <c r="B41" s="13">
        <f>SUM(B20)</f>
        <v>327766.66666666669</v>
      </c>
      <c r="C41" t="s">
        <v>21</v>
      </c>
    </row>
    <row r="42" spans="1:9" x14ac:dyDescent="0.25">
      <c r="A42" t="s">
        <v>102</v>
      </c>
      <c r="B42">
        <v>0</v>
      </c>
      <c r="C42" t="s">
        <v>21</v>
      </c>
    </row>
    <row r="43" spans="1:9" ht="23.25" x14ac:dyDescent="0.35">
      <c r="A43" s="99" t="s">
        <v>85</v>
      </c>
      <c r="B43" s="100" t="e">
        <f>B41/B42</f>
        <v>#DIV/0!</v>
      </c>
      <c r="C43" s="99" t="s">
        <v>33</v>
      </c>
    </row>
    <row r="47" spans="1:9" x14ac:dyDescent="0.25">
      <c r="B47" s="66"/>
      <c r="F47" s="66"/>
    </row>
  </sheetData>
  <mergeCells count="2">
    <mergeCell ref="B2:C2"/>
    <mergeCell ref="D2:E2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DBC94-1875-4A97-BCC7-3AE3FCF38CB8}">
  <dimension ref="A1:F16"/>
  <sheetViews>
    <sheetView workbookViewId="0">
      <selection activeCell="A11" sqref="A11:B15"/>
    </sheetView>
  </sheetViews>
  <sheetFormatPr defaultRowHeight="15" x14ac:dyDescent="0.25"/>
  <cols>
    <col min="1" max="1" width="53" bestFit="1" customWidth="1"/>
    <col min="2" max="2" width="57.85546875" customWidth="1"/>
    <col min="3" max="3" width="12.85546875" bestFit="1" customWidth="1"/>
  </cols>
  <sheetData>
    <row r="1" spans="1:6" ht="18.75" x14ac:dyDescent="0.3">
      <c r="A1" s="65" t="s">
        <v>119</v>
      </c>
    </row>
    <row r="3" spans="1:6" x14ac:dyDescent="0.25">
      <c r="A3" s="32" t="s">
        <v>132</v>
      </c>
      <c r="B3" s="36">
        <f>SUM(Investeringsbedömning!B20)</f>
        <v>327766.66666666669</v>
      </c>
      <c r="C3" s="32" t="s">
        <v>109</v>
      </c>
    </row>
    <row r="5" spans="1:6" x14ac:dyDescent="0.25">
      <c r="A5" s="54" t="s">
        <v>126</v>
      </c>
      <c r="B5" s="54"/>
      <c r="C5" s="54"/>
    </row>
    <row r="6" spans="1:6" x14ac:dyDescent="0.25">
      <c r="A6" s="32" t="s">
        <v>120</v>
      </c>
      <c r="B6" s="36">
        <f>SUM(('Tider nuläget'!B54-'Tider framtida läget '!B66))/60</f>
        <v>83.333333333333329</v>
      </c>
      <c r="C6" s="32" t="s">
        <v>133</v>
      </c>
      <c r="F6" s="32" t="s">
        <v>121</v>
      </c>
    </row>
    <row r="7" spans="1:6" x14ac:dyDescent="0.25">
      <c r="A7" s="32" t="s">
        <v>123</v>
      </c>
      <c r="B7" s="36">
        <f>SUM(('Tider nuläget'!B53-'Tider framtida läget '!B64))/60</f>
        <v>1154.1666666666667</v>
      </c>
      <c r="C7" s="32" t="s">
        <v>46</v>
      </c>
      <c r="F7" s="64" t="s">
        <v>122</v>
      </c>
    </row>
    <row r="8" spans="1:6" x14ac:dyDescent="0.25">
      <c r="A8" s="32" t="s">
        <v>124</v>
      </c>
      <c r="B8" s="36">
        <f>SUM('Tider framtida läget '!B65/60)</f>
        <v>1848.3333333333333</v>
      </c>
      <c r="C8" s="32" t="s">
        <v>113</v>
      </c>
    </row>
    <row r="9" spans="1:6" x14ac:dyDescent="0.25">
      <c r="A9" s="32" t="s">
        <v>128</v>
      </c>
      <c r="B9" s="36">
        <f>SUM('Tider framtida läget '!B70)*100</f>
        <v>46.208333333333336</v>
      </c>
      <c r="C9" s="32" t="s">
        <v>106</v>
      </c>
    </row>
    <row r="11" spans="1:6" x14ac:dyDescent="0.25">
      <c r="A11" s="1" t="s">
        <v>125</v>
      </c>
    </row>
    <row r="12" spans="1:6" x14ac:dyDescent="0.25">
      <c r="A12" s="4" t="s">
        <v>130</v>
      </c>
      <c r="B12" s="53" t="s">
        <v>114</v>
      </c>
    </row>
    <row r="13" spans="1:6" x14ac:dyDescent="0.25">
      <c r="A13" t="s">
        <v>127</v>
      </c>
      <c r="B13" s="53" t="s">
        <v>114</v>
      </c>
    </row>
    <row r="14" spans="1:6" x14ac:dyDescent="0.25">
      <c r="A14" t="s">
        <v>84</v>
      </c>
      <c r="B14" s="53" t="s">
        <v>164</v>
      </c>
    </row>
    <row r="15" spans="1:6" ht="32.25" customHeight="1" x14ac:dyDescent="0.25">
      <c r="A15" t="s">
        <v>129</v>
      </c>
      <c r="B15" s="101" t="s">
        <v>165</v>
      </c>
    </row>
    <row r="16" spans="1:6" x14ac:dyDescent="0.25">
      <c r="B16" s="5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6</vt:i4>
      </vt:variant>
      <vt:variant>
        <vt:lpstr>Namngivna områden</vt:lpstr>
      </vt:variant>
      <vt:variant>
        <vt:i4>1</vt:i4>
      </vt:variant>
    </vt:vector>
  </HeadingPairs>
  <TitlesOfParts>
    <vt:vector size="7" baseType="lpstr">
      <vt:lpstr>Beslutsträd</vt:lpstr>
      <vt:lpstr>Artiklar</vt:lpstr>
      <vt:lpstr>Tider nuläget</vt:lpstr>
      <vt:lpstr>Tider framtida läget </vt:lpstr>
      <vt:lpstr>Investeringsbedömning</vt:lpstr>
      <vt:lpstr>Kapacitetseffekter</vt:lpstr>
      <vt:lpstr>'Tider nuläget'!_Hlk524083638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Malin Löfving</dc:creator>
  <cp:lastModifiedBy>Boel Wadman</cp:lastModifiedBy>
  <dcterms:created xsi:type="dcterms:W3CDTF">2017-09-20T11:31:37Z</dcterms:created>
  <dcterms:modified xsi:type="dcterms:W3CDTF">2019-03-05T12:38:49Z</dcterms:modified>
</cp:coreProperties>
</file>